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agrecipe-my.sharepoint.com/personal/zth0031_conagrafoods_com/Documents/Personal/BoyScouts/_Outdoors/2020/"/>
    </mc:Choice>
  </mc:AlternateContent>
  <xr:revisionPtr revIDLastSave="0" documentId="10_ncr:100000_{219248EC-1C85-43C1-AE59-E266D6E30B27}" xr6:coauthVersionLast="31" xr6:coauthVersionMax="31" xr10:uidLastSave="{00000000-0000-0000-0000-000000000000}"/>
  <bookViews>
    <workbookView xWindow="240" yWindow="240" windowWidth="21075" windowHeight="9915" tabRatio="827" xr2:uid="{00000000-000D-0000-FFFF-FFFF00000000}"/>
  </bookViews>
  <sheets>
    <sheet name="2019-20 Calendar" sheetId="6" r:id="rId1"/>
    <sheet name="Recap" sheetId="21" state="hidden" r:id="rId2"/>
    <sheet name="Group Sites" sheetId="20" state="hidden" r:id="rId3"/>
    <sheet name="Planning Calendar" sheetId="11" state="hidden" r:id="rId4"/>
    <sheet name="CUSD" sheetId="7" state="hidden" r:id="rId5"/>
    <sheet name="GUSD" sheetId="8" state="hidden" r:id="rId6"/>
    <sheet name="MUSD" sheetId="9" state="hidden" r:id="rId7"/>
    <sheet name="Holidays" sheetId="10" state="hidden" r:id="rId8"/>
    <sheet name="ScoutCampsbyState" sheetId="5" state="hidden" r:id="rId9"/>
    <sheet name="Aug" sheetId="1" r:id="rId10"/>
    <sheet name="Sep" sheetId="2" r:id="rId11"/>
    <sheet name="Oct" sheetId="3" r:id="rId12"/>
    <sheet name="Nov" sheetId="12" r:id="rId13"/>
    <sheet name="Dec" sheetId="13" r:id="rId14"/>
    <sheet name="Jan" sheetId="14" r:id="rId15"/>
    <sheet name="Feb" sheetId="15" r:id="rId16"/>
    <sheet name="Mar" sheetId="16" r:id="rId17"/>
    <sheet name="Apr" sheetId="17" r:id="rId18"/>
    <sheet name="May" sheetId="18" r:id="rId19"/>
    <sheet name="Jun" sheetId="19" r:id="rId20"/>
    <sheet name="Campsites" sheetId="22" state="hidden" r:id="rId21"/>
  </sheets>
  <definedNames>
    <definedName name="_xlnm._FilterDatabase" localSheetId="8" hidden="1">ScoutCampsbyState!$A$1:$G$141</definedName>
    <definedName name="_xlnm.Print_Area" localSheetId="0">'2019-20 Calendar'!$A$1:$J$12</definedName>
    <definedName name="_xlnm.Print_Area" localSheetId="17">Apr!$A$1:$R$30</definedName>
    <definedName name="_xlnm.Print_Area" localSheetId="9">Aug!$A$1:$I$30</definedName>
    <definedName name="_xlnm.Print_Area" localSheetId="4">CUSD!$A$1:$J$46</definedName>
    <definedName name="_xlnm.Print_Area" localSheetId="13">Dec!$A$1:$I$30</definedName>
    <definedName name="_xlnm.Print_Area" localSheetId="15">Feb!$A$1:$I$30</definedName>
    <definedName name="_xlnm.Print_Area" localSheetId="5">GUSD!$A$1:$I$46</definedName>
    <definedName name="_xlnm.Print_Area" localSheetId="14">Jan!$A$1:$I$30</definedName>
    <definedName name="_xlnm.Print_Area" localSheetId="19">Jun!$A$1:$I$30</definedName>
    <definedName name="_xlnm.Print_Area" localSheetId="16">Mar!$A$1:$I$30</definedName>
    <definedName name="_xlnm.Print_Area" localSheetId="18">May!$A$1:$I$30</definedName>
    <definedName name="_xlnm.Print_Area" localSheetId="6">MUSD!$A$1:$J$45</definedName>
    <definedName name="_xlnm.Print_Area" localSheetId="12">Nov!$A$1:$I$30</definedName>
    <definedName name="_xlnm.Print_Area" localSheetId="11">Oct!$A$1:$I$30</definedName>
    <definedName name="_xlnm.Print_Area" localSheetId="3">'Planning Calendar'!$A$1:$P$57</definedName>
    <definedName name="_xlnm.Print_Area" localSheetId="8">ScoutCampsbyState!$A$2:$G$141</definedName>
    <definedName name="_xlnm.Print_Area" localSheetId="10">Sep!$A$1:$I$30</definedName>
    <definedName name="_xlnm.Print_Titles" localSheetId="8">ScoutCampsbyState!$1:$1</definedName>
  </definedNames>
  <calcPr calcId="179017"/>
</workbook>
</file>

<file path=xl/calcChain.xml><?xml version="1.0" encoding="utf-8"?>
<calcChain xmlns="http://schemas.openxmlformats.org/spreadsheetml/2006/main">
  <c r="I5" i="19" l="1"/>
  <c r="I5" i="18"/>
  <c r="I5" i="17"/>
  <c r="I5" i="16"/>
  <c r="I5" i="15"/>
  <c r="I5" i="14"/>
  <c r="I5" i="13"/>
  <c r="I5" i="12"/>
  <c r="B17" i="3"/>
  <c r="I5" i="3"/>
  <c r="B6" i="2" l="1"/>
  <c r="B16" i="2"/>
  <c r="B17" i="2"/>
  <c r="B5" i="2"/>
  <c r="B23" i="18" l="1"/>
  <c r="A1" i="18"/>
  <c r="I5" i="1" l="1"/>
  <c r="C2" i="6"/>
  <c r="P11" i="6"/>
  <c r="N5" i="21" l="1"/>
  <c r="N6" i="21"/>
  <c r="N7" i="21"/>
  <c r="N8" i="21"/>
  <c r="N9" i="21"/>
  <c r="N10" i="21"/>
  <c r="N11" i="21"/>
  <c r="N12" i="21"/>
  <c r="N13" i="21"/>
  <c r="N14" i="21"/>
  <c r="N4" i="21"/>
  <c r="M5" i="21"/>
  <c r="M6" i="21"/>
  <c r="M7" i="21"/>
  <c r="M8" i="21"/>
  <c r="M9" i="21"/>
  <c r="M10" i="21"/>
  <c r="M11" i="21"/>
  <c r="M12" i="21"/>
  <c r="M13" i="21"/>
  <c r="M14" i="21"/>
  <c r="M4" i="21"/>
  <c r="O12" i="17" l="1"/>
  <c r="O11" i="6" l="1"/>
  <c r="N11" i="6"/>
  <c r="C11" i="6"/>
  <c r="P12" i="6" l="1"/>
  <c r="L12" i="6"/>
  <c r="L10" i="6"/>
  <c r="L9" i="6"/>
  <c r="L8" i="6"/>
  <c r="L7" i="6"/>
  <c r="L6" i="6"/>
  <c r="L5" i="6"/>
  <c r="L4" i="6"/>
  <c r="L3" i="6"/>
  <c r="L2" i="6"/>
  <c r="B17" i="1" l="1"/>
  <c r="P2" i="6" s="1"/>
  <c r="P4" i="6"/>
  <c r="B23" i="19" l="1"/>
  <c r="B24" i="18"/>
  <c r="B27" i="18" s="1"/>
  <c r="B23" i="17"/>
  <c r="B24" i="17" s="1"/>
  <c r="B23" i="16"/>
  <c r="B24" i="16" s="1"/>
  <c r="B27" i="16" s="1"/>
  <c r="B23" i="15"/>
  <c r="B24" i="15" s="1"/>
  <c r="B27" i="15" s="1"/>
  <c r="B23" i="14"/>
  <c r="B24" i="14" s="1"/>
  <c r="B27" i="14" s="1"/>
  <c r="B23" i="13"/>
  <c r="B23" i="12"/>
  <c r="B24" i="12" s="1"/>
  <c r="B27" i="12" s="1"/>
  <c r="B23" i="3"/>
  <c r="B24" i="3" s="1"/>
  <c r="B26" i="12" s="1"/>
  <c r="B23" i="2"/>
  <c r="B24" i="2" s="1"/>
  <c r="B26" i="3" s="1"/>
  <c r="B23" i="1"/>
  <c r="B24" i="1" s="1"/>
  <c r="B27" i="1" s="1"/>
  <c r="N69" i="11"/>
  <c r="O69" i="11" s="1"/>
  <c r="P69" i="11" s="1"/>
  <c r="J70" i="11" s="1"/>
  <c r="K70" i="11" s="1"/>
  <c r="L70" i="11" s="1"/>
  <c r="M70" i="11" s="1"/>
  <c r="N70" i="11" s="1"/>
  <c r="O70" i="11" s="1"/>
  <c r="P70" i="11" s="1"/>
  <c r="J71" i="11" s="1"/>
  <c r="K71" i="11" s="1"/>
  <c r="L71" i="11" s="1"/>
  <c r="M71" i="11" s="1"/>
  <c r="N71" i="11" s="1"/>
  <c r="O71" i="11" s="1"/>
  <c r="P71" i="11" s="1"/>
  <c r="J72" i="11" s="1"/>
  <c r="K60" i="11"/>
  <c r="L60" i="11" s="1"/>
  <c r="M60" i="11" s="1"/>
  <c r="N60" i="11" s="1"/>
  <c r="O60" i="11" s="1"/>
  <c r="P60" i="11" s="1"/>
  <c r="J61" i="11" s="1"/>
  <c r="K61" i="11" s="1"/>
  <c r="L61" i="11" s="1"/>
  <c r="M61" i="11" s="1"/>
  <c r="N61" i="11" s="1"/>
  <c r="O61" i="11" s="1"/>
  <c r="P61" i="11" s="1"/>
  <c r="J62" i="11" s="1"/>
  <c r="K62" i="11" s="1"/>
  <c r="L62" i="11" s="1"/>
  <c r="M62" i="11" s="1"/>
  <c r="N62" i="11" s="1"/>
  <c r="O62" i="11" s="1"/>
  <c r="P62" i="11" s="1"/>
  <c r="J63" i="11" s="1"/>
  <c r="K63" i="11" s="1"/>
  <c r="L63" i="11" s="1"/>
  <c r="M63" i="11" s="1"/>
  <c r="N63" i="11" s="1"/>
  <c r="O63" i="11" s="1"/>
  <c r="P63" i="11" s="1"/>
  <c r="J64" i="11" s="1"/>
  <c r="K64" i="11" s="1"/>
  <c r="L64" i="11" s="1"/>
  <c r="C12" i="6"/>
  <c r="C14" i="6"/>
  <c r="C4" i="6"/>
  <c r="C5" i="6"/>
  <c r="C6" i="6"/>
  <c r="C7" i="6"/>
  <c r="C8" i="6"/>
  <c r="C9" i="6"/>
  <c r="C10" i="6"/>
  <c r="C3" i="6"/>
  <c r="A1" i="19"/>
  <c r="A1" i="17"/>
  <c r="A1" i="16"/>
  <c r="A1" i="15"/>
  <c r="A1" i="14"/>
  <c r="A1" i="13"/>
  <c r="A1" i="12"/>
  <c r="A1" i="3"/>
  <c r="A1" i="2"/>
  <c r="A1" i="1"/>
  <c r="G25" i="19"/>
  <c r="I24" i="19"/>
  <c r="I23" i="19"/>
  <c r="I22" i="19"/>
  <c r="I21" i="19"/>
  <c r="I20" i="19"/>
  <c r="I19" i="19"/>
  <c r="I18" i="19"/>
  <c r="J5" i="19"/>
  <c r="I10" i="19" s="1"/>
  <c r="I11" i="19" s="1"/>
  <c r="G25" i="18"/>
  <c r="I24" i="18"/>
  <c r="I23" i="18"/>
  <c r="I22" i="18"/>
  <c r="I21" i="18"/>
  <c r="I20" i="18"/>
  <c r="I19" i="18"/>
  <c r="I18" i="18"/>
  <c r="B17" i="18"/>
  <c r="B8" i="18"/>
  <c r="B7" i="18"/>
  <c r="I6" i="18"/>
  <c r="J5" i="18"/>
  <c r="I10" i="18" s="1"/>
  <c r="G25" i="17"/>
  <c r="I24" i="17"/>
  <c r="I23" i="17"/>
  <c r="I22" i="17"/>
  <c r="I21" i="17"/>
  <c r="I20" i="17"/>
  <c r="I19" i="17"/>
  <c r="I18" i="17"/>
  <c r="B17" i="17"/>
  <c r="P10" i="6" s="1"/>
  <c r="B8" i="17"/>
  <c r="B7" i="17"/>
  <c r="I6" i="17"/>
  <c r="J5" i="17"/>
  <c r="I10" i="17" s="1"/>
  <c r="G25" i="16"/>
  <c r="I24" i="16"/>
  <c r="I23" i="16"/>
  <c r="I22" i="16"/>
  <c r="I21" i="16"/>
  <c r="I20" i="16"/>
  <c r="I19" i="16"/>
  <c r="I18" i="16"/>
  <c r="B17" i="16"/>
  <c r="P9" i="6" s="1"/>
  <c r="B8" i="16"/>
  <c r="B7" i="16"/>
  <c r="I6" i="16"/>
  <c r="J5" i="16"/>
  <c r="I10" i="16" s="1"/>
  <c r="I11" i="16" s="1"/>
  <c r="G25" i="15"/>
  <c r="I24" i="15"/>
  <c r="I23" i="15"/>
  <c r="I22" i="15"/>
  <c r="I21" i="15"/>
  <c r="I20" i="15"/>
  <c r="I19" i="15"/>
  <c r="I18" i="15"/>
  <c r="B17" i="15"/>
  <c r="P8" i="6" s="1"/>
  <c r="B8" i="15"/>
  <c r="B7" i="15"/>
  <c r="B13" i="15" s="1"/>
  <c r="I6" i="15"/>
  <c r="J5" i="15"/>
  <c r="I10" i="15" s="1"/>
  <c r="I11" i="15" s="1"/>
  <c r="G25" i="14"/>
  <c r="I24" i="14"/>
  <c r="I23" i="14"/>
  <c r="I22" i="14"/>
  <c r="I21" i="14"/>
  <c r="I20" i="14"/>
  <c r="I19" i="14"/>
  <c r="I18" i="14"/>
  <c r="B17" i="14"/>
  <c r="P7" i="6" s="1"/>
  <c r="B8" i="14"/>
  <c r="B7" i="14"/>
  <c r="I6" i="14"/>
  <c r="J5" i="14"/>
  <c r="I10" i="14" s="1"/>
  <c r="I11" i="14" s="1"/>
  <c r="G25" i="13"/>
  <c r="I24" i="13"/>
  <c r="I23" i="13"/>
  <c r="I22" i="13"/>
  <c r="I21" i="13"/>
  <c r="I20" i="13"/>
  <c r="I19" i="13"/>
  <c r="I18" i="13"/>
  <c r="B17" i="13"/>
  <c r="B8" i="13"/>
  <c r="B7" i="13"/>
  <c r="B13" i="13" s="1"/>
  <c r="I6" i="13"/>
  <c r="J5" i="13"/>
  <c r="I10" i="13" s="1"/>
  <c r="G25" i="12"/>
  <c r="I24" i="12"/>
  <c r="I23" i="12"/>
  <c r="I22" i="12"/>
  <c r="I21" i="12"/>
  <c r="I20" i="12"/>
  <c r="I19" i="12"/>
  <c r="I18" i="12"/>
  <c r="B17" i="12"/>
  <c r="P5" i="6" s="1"/>
  <c r="B8" i="12"/>
  <c r="B7" i="12"/>
  <c r="I6" i="12"/>
  <c r="J5" i="12"/>
  <c r="I10" i="12" s="1"/>
  <c r="I11" i="12" s="1"/>
  <c r="A3" i="6"/>
  <c r="A4" i="6" s="1"/>
  <c r="A5" i="6" s="1"/>
  <c r="A6" i="6" s="1"/>
  <c r="A7" i="6" s="1"/>
  <c r="A8" i="6" s="1"/>
  <c r="A9" i="6" s="1"/>
  <c r="A10" i="6" s="1"/>
  <c r="M42" i="11"/>
  <c r="N42" i="11" s="1"/>
  <c r="O42" i="11" s="1"/>
  <c r="P42" i="11" s="1"/>
  <c r="J43" i="11" s="1"/>
  <c r="K43" i="11" s="1"/>
  <c r="L43" i="11" s="1"/>
  <c r="M43" i="11" s="1"/>
  <c r="N43" i="11" s="1"/>
  <c r="O43" i="11" s="1"/>
  <c r="P43" i="11" s="1"/>
  <c r="J44" i="11" s="1"/>
  <c r="K44" i="11" s="1"/>
  <c r="L44" i="11" s="1"/>
  <c r="M44" i="11" s="1"/>
  <c r="N44" i="11" s="1"/>
  <c r="O44" i="11" s="1"/>
  <c r="P44" i="11" s="1"/>
  <c r="J45" i="11" s="1"/>
  <c r="K45" i="11" s="1"/>
  <c r="L45" i="11" s="1"/>
  <c r="M45" i="11" s="1"/>
  <c r="N45" i="11" s="1"/>
  <c r="O45" i="11" s="1"/>
  <c r="P45" i="11" s="1"/>
  <c r="J46" i="11" s="1"/>
  <c r="K46" i="11" s="1"/>
  <c r="L46" i="11" s="1"/>
  <c r="M46" i="11" s="1"/>
  <c r="N46" i="11" s="1"/>
  <c r="K33" i="11"/>
  <c r="L33" i="11" s="1"/>
  <c r="M33" i="11" s="1"/>
  <c r="N33" i="11" s="1"/>
  <c r="O33" i="11" s="1"/>
  <c r="P33" i="11" s="1"/>
  <c r="J34" i="11" s="1"/>
  <c r="K34" i="11" s="1"/>
  <c r="L34" i="11" s="1"/>
  <c r="M34" i="11" s="1"/>
  <c r="N34" i="11" s="1"/>
  <c r="O34" i="11" s="1"/>
  <c r="P34" i="11" s="1"/>
  <c r="J35" i="11" s="1"/>
  <c r="K35" i="11" s="1"/>
  <c r="L35" i="11" s="1"/>
  <c r="M35" i="11" s="1"/>
  <c r="N35" i="11" s="1"/>
  <c r="O35" i="11" s="1"/>
  <c r="P35" i="11" s="1"/>
  <c r="J36" i="11" s="1"/>
  <c r="K36" i="11" s="1"/>
  <c r="L36" i="11" s="1"/>
  <c r="M36" i="11" s="1"/>
  <c r="N36" i="11" s="1"/>
  <c r="O36" i="11" s="1"/>
  <c r="P36" i="11" s="1"/>
  <c r="J37" i="11" s="1"/>
  <c r="K37" i="11" s="1"/>
  <c r="O15" i="11"/>
  <c r="L6" i="11"/>
  <c r="M6" i="11" s="1"/>
  <c r="N6" i="11" s="1"/>
  <c r="O6" i="11" s="1"/>
  <c r="P6" i="11" s="1"/>
  <c r="J7" i="11" s="1"/>
  <c r="K7" i="11" s="1"/>
  <c r="L7" i="11" s="1"/>
  <c r="M7" i="11" s="1"/>
  <c r="N7" i="11" s="1"/>
  <c r="O7" i="11" s="1"/>
  <c r="P7" i="11" s="1"/>
  <c r="J8" i="11" s="1"/>
  <c r="K8" i="11" s="1"/>
  <c r="L8" i="11" s="1"/>
  <c r="M8" i="11" s="1"/>
  <c r="N8" i="11" s="1"/>
  <c r="O8" i="11" s="1"/>
  <c r="P8" i="11" s="1"/>
  <c r="J9" i="11" s="1"/>
  <c r="K9" i="11" s="1"/>
  <c r="L9" i="11" s="1"/>
  <c r="M9" i="11" s="1"/>
  <c r="N9" i="11" s="1"/>
  <c r="O9" i="11" s="1"/>
  <c r="P9" i="11" s="1"/>
  <c r="J10" i="11" s="1"/>
  <c r="K10" i="11" s="1"/>
  <c r="L10" i="11" s="1"/>
  <c r="M10" i="11" s="1"/>
  <c r="G51" i="11"/>
  <c r="A52" i="11" s="1"/>
  <c r="B52" i="11" s="1"/>
  <c r="C52" i="11" s="1"/>
  <c r="D52" i="11" s="1"/>
  <c r="E52" i="11" s="1"/>
  <c r="F52" i="11" s="1"/>
  <c r="G52" i="11" s="1"/>
  <c r="A53" i="11" s="1"/>
  <c r="B53" i="11" s="1"/>
  <c r="C53" i="11" s="1"/>
  <c r="D53" i="11" s="1"/>
  <c r="E53" i="11" s="1"/>
  <c r="F53" i="11" s="1"/>
  <c r="G53" i="11" s="1"/>
  <c r="A54" i="11" s="1"/>
  <c r="B54" i="11" s="1"/>
  <c r="C54" i="11" s="1"/>
  <c r="D54" i="11" s="1"/>
  <c r="E54" i="11" s="1"/>
  <c r="F54" i="11" s="1"/>
  <c r="G54" i="11" s="1"/>
  <c r="A55" i="11" s="1"/>
  <c r="B55" i="11" s="1"/>
  <c r="C55" i="11" s="1"/>
  <c r="D55" i="11" s="1"/>
  <c r="E55" i="11" s="1"/>
  <c r="F55" i="11" s="1"/>
  <c r="G55" i="11" s="1"/>
  <c r="A56" i="11" s="1"/>
  <c r="B33" i="11"/>
  <c r="C33" i="11" s="1"/>
  <c r="D33" i="11" s="1"/>
  <c r="E33" i="11" s="1"/>
  <c r="F33" i="11" s="1"/>
  <c r="G33" i="11" s="1"/>
  <c r="A34" i="11" s="1"/>
  <c r="B34" i="11" s="1"/>
  <c r="C34" i="11" s="1"/>
  <c r="D34" i="11" s="1"/>
  <c r="E34" i="11" s="1"/>
  <c r="F34" i="11" s="1"/>
  <c r="G34" i="11" s="1"/>
  <c r="A35" i="11" s="1"/>
  <c r="B35" i="11" s="1"/>
  <c r="C35" i="11" s="1"/>
  <c r="D35" i="11" s="1"/>
  <c r="E35" i="11" s="1"/>
  <c r="F35" i="11" s="1"/>
  <c r="G35" i="11" s="1"/>
  <c r="A36" i="11" s="1"/>
  <c r="B36" i="11" s="1"/>
  <c r="C36" i="11" s="1"/>
  <c r="D36" i="11" s="1"/>
  <c r="E36" i="11" s="1"/>
  <c r="F36" i="11" s="1"/>
  <c r="G36" i="11" s="1"/>
  <c r="A37" i="11" s="1"/>
  <c r="B37" i="11" s="1"/>
  <c r="C37" i="11" s="1"/>
  <c r="P51" i="11"/>
  <c r="J52" i="11" s="1"/>
  <c r="K52" i="11" s="1"/>
  <c r="L52" i="11" s="1"/>
  <c r="M52" i="11" s="1"/>
  <c r="N52" i="11" s="1"/>
  <c r="O52" i="11" s="1"/>
  <c r="P52" i="11" s="1"/>
  <c r="J53" i="11" s="1"/>
  <c r="K53" i="11" s="1"/>
  <c r="L53" i="11" s="1"/>
  <c r="M53" i="11" s="1"/>
  <c r="N53" i="11" s="1"/>
  <c r="O53" i="11" s="1"/>
  <c r="P53" i="11" s="1"/>
  <c r="J54" i="11" s="1"/>
  <c r="K54" i="11" s="1"/>
  <c r="L54" i="11" s="1"/>
  <c r="M54" i="11" s="1"/>
  <c r="N54" i="11" s="1"/>
  <c r="O54" i="11" s="1"/>
  <c r="P54" i="11" s="1"/>
  <c r="J55" i="11" s="1"/>
  <c r="K55" i="11" s="1"/>
  <c r="L55" i="11" s="1"/>
  <c r="M55" i="11" s="1"/>
  <c r="N55" i="11" s="1"/>
  <c r="O55" i="11" s="1"/>
  <c r="P55" i="11" s="1"/>
  <c r="O24" i="11"/>
  <c r="P24" i="11" s="1"/>
  <c r="J25" i="11" s="1"/>
  <c r="K25" i="11" s="1"/>
  <c r="L25" i="11" s="1"/>
  <c r="M25" i="11" s="1"/>
  <c r="N25" i="11" s="1"/>
  <c r="O25" i="11" s="1"/>
  <c r="P25" i="11" s="1"/>
  <c r="J26" i="11" s="1"/>
  <c r="K26" i="11" s="1"/>
  <c r="L26" i="11" s="1"/>
  <c r="M26" i="11" s="1"/>
  <c r="N26" i="11" s="1"/>
  <c r="O26" i="11" s="1"/>
  <c r="P26" i="11" s="1"/>
  <c r="J27" i="11" s="1"/>
  <c r="K27" i="11" s="1"/>
  <c r="L27" i="11" s="1"/>
  <c r="M27" i="11" s="1"/>
  <c r="N27" i="11" s="1"/>
  <c r="O27" i="11" s="1"/>
  <c r="P27" i="11" s="1"/>
  <c r="J28" i="11" s="1"/>
  <c r="K28" i="11" s="1"/>
  <c r="L28" i="11" s="1"/>
  <c r="M28" i="11" s="1"/>
  <c r="N28" i="11" s="1"/>
  <c r="O28" i="11" s="1"/>
  <c r="P28" i="11" s="1"/>
  <c r="P15" i="11"/>
  <c r="J16" i="11" s="1"/>
  <c r="K16" i="11" s="1"/>
  <c r="L16" i="11" s="1"/>
  <c r="M16" i="11" s="1"/>
  <c r="N16" i="11" s="1"/>
  <c r="O16" i="11" s="1"/>
  <c r="P16" i="11" s="1"/>
  <c r="J17" i="11" s="1"/>
  <c r="K17" i="11" s="1"/>
  <c r="L17" i="11" s="1"/>
  <c r="M17" i="11" s="1"/>
  <c r="N17" i="11" s="1"/>
  <c r="O17" i="11" s="1"/>
  <c r="P17" i="11" s="1"/>
  <c r="J18" i="11" s="1"/>
  <c r="K18" i="11" s="1"/>
  <c r="L18" i="11" s="1"/>
  <c r="M18" i="11" s="1"/>
  <c r="N18" i="11" s="1"/>
  <c r="O18" i="11" s="1"/>
  <c r="P18" i="11" s="1"/>
  <c r="J19" i="11" s="1"/>
  <c r="K19" i="11" s="1"/>
  <c r="L19" i="11" s="1"/>
  <c r="M19" i="11" s="1"/>
  <c r="E42" i="11"/>
  <c r="F42" i="11" s="1"/>
  <c r="G42" i="11" s="1"/>
  <c r="A43" i="11" s="1"/>
  <c r="B43" i="11" s="1"/>
  <c r="C43" i="11" s="1"/>
  <c r="D43" i="11" s="1"/>
  <c r="E43" i="11" s="1"/>
  <c r="F43" i="11" s="1"/>
  <c r="G43" i="11" s="1"/>
  <c r="A44" i="11" s="1"/>
  <c r="B44" i="11" s="1"/>
  <c r="C44" i="11" s="1"/>
  <c r="D44" i="11" s="1"/>
  <c r="E44" i="11" s="1"/>
  <c r="F44" i="11" s="1"/>
  <c r="G44" i="11" s="1"/>
  <c r="A45" i="11" s="1"/>
  <c r="B45" i="11" s="1"/>
  <c r="C45" i="11" s="1"/>
  <c r="D45" i="11" s="1"/>
  <c r="E45" i="11" s="1"/>
  <c r="F45" i="11" s="1"/>
  <c r="G45" i="11" s="1"/>
  <c r="A46" i="11" s="1"/>
  <c r="B46" i="11" s="1"/>
  <c r="C46" i="11" s="1"/>
  <c r="D46" i="11" s="1"/>
  <c r="E46" i="11" s="1"/>
  <c r="G24" i="11"/>
  <c r="A25" i="11" s="1"/>
  <c r="B25" i="11" s="1"/>
  <c r="C25" i="11" s="1"/>
  <c r="D25" i="11" s="1"/>
  <c r="E25" i="11" s="1"/>
  <c r="F25" i="11" s="1"/>
  <c r="G25" i="11" s="1"/>
  <c r="A26" i="11" s="1"/>
  <c r="B26" i="11" s="1"/>
  <c r="C26" i="11" s="1"/>
  <c r="D26" i="11" s="1"/>
  <c r="E26" i="11" s="1"/>
  <c r="F26" i="11" s="1"/>
  <c r="G26" i="11" s="1"/>
  <c r="A27" i="11" s="1"/>
  <c r="B27" i="11" s="1"/>
  <c r="C27" i="11" s="1"/>
  <c r="D27" i="11" s="1"/>
  <c r="E27" i="11" s="1"/>
  <c r="F27" i="11" s="1"/>
  <c r="G27" i="11" s="1"/>
  <c r="A28" i="11" s="1"/>
  <c r="B28" i="11" s="1"/>
  <c r="C28" i="11" s="1"/>
  <c r="D28" i="11" s="1"/>
  <c r="E28" i="11" s="1"/>
  <c r="F28" i="11" s="1"/>
  <c r="G28" i="11" s="1"/>
  <c r="D15" i="11"/>
  <c r="E15" i="11" s="1"/>
  <c r="F15" i="11" s="1"/>
  <c r="G15" i="11" s="1"/>
  <c r="A16" i="11" s="1"/>
  <c r="B16" i="11" s="1"/>
  <c r="C16" i="11" s="1"/>
  <c r="D16" i="11" s="1"/>
  <c r="E16" i="11" s="1"/>
  <c r="F16" i="11" s="1"/>
  <c r="G16" i="11" s="1"/>
  <c r="A17" i="11" s="1"/>
  <c r="B17" i="11" s="1"/>
  <c r="C17" i="11" s="1"/>
  <c r="D17" i="11" s="1"/>
  <c r="E17" i="11" s="1"/>
  <c r="F17" i="11" s="1"/>
  <c r="G17" i="11" s="1"/>
  <c r="A18" i="11" s="1"/>
  <c r="B18" i="11" s="1"/>
  <c r="C18" i="11" s="1"/>
  <c r="D18" i="11" s="1"/>
  <c r="E18" i="11" s="1"/>
  <c r="F18" i="11" s="1"/>
  <c r="G18" i="11" s="1"/>
  <c r="A19" i="11" s="1"/>
  <c r="B19" i="11" s="1"/>
  <c r="C19" i="11" s="1"/>
  <c r="D19" i="11" s="1"/>
  <c r="E19" i="11" s="1"/>
  <c r="A7" i="11"/>
  <c r="B7" i="11" s="1"/>
  <c r="C7" i="11" s="1"/>
  <c r="D7" i="11" s="1"/>
  <c r="E7" i="11" s="1"/>
  <c r="F7" i="11" s="1"/>
  <c r="G7" i="11" s="1"/>
  <c r="A8" i="11" s="1"/>
  <c r="B8" i="11" s="1"/>
  <c r="C8" i="11" s="1"/>
  <c r="D8" i="11" s="1"/>
  <c r="E8" i="11" s="1"/>
  <c r="F8" i="11" s="1"/>
  <c r="G8" i="11" s="1"/>
  <c r="A9" i="11" s="1"/>
  <c r="B9" i="11" s="1"/>
  <c r="C9" i="11" s="1"/>
  <c r="D9" i="11" s="1"/>
  <c r="E9" i="11" s="1"/>
  <c r="F9" i="11" s="1"/>
  <c r="G9" i="11" s="1"/>
  <c r="A10" i="11" s="1"/>
  <c r="B10" i="11" s="1"/>
  <c r="C10" i="11" s="1"/>
  <c r="D10" i="11" s="1"/>
  <c r="E10" i="11" s="1"/>
  <c r="F10" i="11" s="1"/>
  <c r="G10" i="11" s="1"/>
  <c r="A11" i="11" s="1"/>
  <c r="B11" i="11" s="1"/>
  <c r="G25" i="3"/>
  <c r="I24" i="3"/>
  <c r="I23" i="3"/>
  <c r="I22" i="3"/>
  <c r="I21" i="3"/>
  <c r="I20" i="3"/>
  <c r="I19" i="3"/>
  <c r="I18" i="3"/>
  <c r="B8" i="3"/>
  <c r="B7" i="3"/>
  <c r="I6" i="3"/>
  <c r="J5" i="3"/>
  <c r="I10" i="3" s="1"/>
  <c r="I11" i="3" s="1"/>
  <c r="G25" i="2"/>
  <c r="I24" i="2"/>
  <c r="I23" i="2"/>
  <c r="I22" i="2"/>
  <c r="I21" i="2"/>
  <c r="I20" i="2"/>
  <c r="I19" i="2"/>
  <c r="I18" i="2"/>
  <c r="P3" i="6"/>
  <c r="B8" i="2"/>
  <c r="B7" i="2"/>
  <c r="I6" i="2"/>
  <c r="J5" i="2"/>
  <c r="I10" i="2" s="1"/>
  <c r="I11" i="2" s="1"/>
  <c r="G25" i="1"/>
  <c r="I24" i="1"/>
  <c r="I23" i="1"/>
  <c r="I22" i="1"/>
  <c r="I21" i="1"/>
  <c r="I20" i="1"/>
  <c r="I19" i="1"/>
  <c r="I18" i="1"/>
  <c r="B8" i="1"/>
  <c r="B7" i="1"/>
  <c r="I6" i="1"/>
  <c r="J5" i="1"/>
  <c r="I10" i="1" s="1"/>
  <c r="I11" i="1" s="1"/>
  <c r="B24" i="19" l="1"/>
  <c r="B27" i="19" s="1"/>
  <c r="B27" i="17"/>
  <c r="B26" i="19"/>
  <c r="B25" i="19" s="1"/>
  <c r="I12" i="15"/>
  <c r="I25" i="16"/>
  <c r="B26" i="1"/>
  <c r="B25" i="1" s="1"/>
  <c r="A13" i="6"/>
  <c r="A14" i="6" s="1"/>
  <c r="B27" i="2"/>
  <c r="B26" i="2"/>
  <c r="B24" i="13"/>
  <c r="B27" i="13" s="1"/>
  <c r="B26" i="15"/>
  <c r="B25" i="15" s="1"/>
  <c r="B26" i="14"/>
  <c r="B25" i="14" s="1"/>
  <c r="I25" i="3"/>
  <c r="B6" i="3" s="1"/>
  <c r="I25" i="13"/>
  <c r="I25" i="15"/>
  <c r="I25" i="1"/>
  <c r="B6" i="1" s="1"/>
  <c r="B13" i="1" s="1"/>
  <c r="I25" i="2"/>
  <c r="I25" i="12"/>
  <c r="I25" i="18"/>
  <c r="B6" i="18" s="1"/>
  <c r="B13" i="18" s="1"/>
  <c r="B26" i="16"/>
  <c r="B25" i="16" s="1"/>
  <c r="B13" i="12"/>
  <c r="I25" i="14"/>
  <c r="B6" i="14" s="1"/>
  <c r="B13" i="14" s="1"/>
  <c r="B13" i="16"/>
  <c r="I25" i="17"/>
  <c r="B6" i="17" s="1"/>
  <c r="B13" i="17" s="1"/>
  <c r="I25" i="19"/>
  <c r="B6" i="19" s="1"/>
  <c r="B26" i="13"/>
  <c r="B25" i="13" s="1"/>
  <c r="B26" i="17"/>
  <c r="B25" i="17" s="1"/>
  <c r="B26" i="18"/>
  <c r="B25" i="18" s="1"/>
  <c r="B13" i="3"/>
  <c r="L11" i="6" s="1"/>
  <c r="B13" i="2"/>
  <c r="I27" i="15"/>
  <c r="B14" i="15"/>
  <c r="O8" i="6" s="1"/>
  <c r="B25" i="12"/>
  <c r="B25" i="2"/>
  <c r="B27" i="3"/>
  <c r="B25" i="3"/>
  <c r="K72" i="11"/>
  <c r="L72" i="11" s="1"/>
  <c r="M72" i="11" s="1"/>
  <c r="N72" i="11" s="1"/>
  <c r="O72" i="11" s="1"/>
  <c r="P72" i="11" s="1"/>
  <c r="J73" i="11" s="1"/>
  <c r="K73" i="11" s="1"/>
  <c r="L73" i="11" s="1"/>
  <c r="M73" i="11" s="1"/>
  <c r="N73" i="11" s="1"/>
  <c r="O73" i="11" s="1"/>
  <c r="I12" i="17"/>
  <c r="I11" i="17"/>
  <c r="I12" i="19"/>
  <c r="B16" i="19" s="1"/>
  <c r="I11" i="18"/>
  <c r="I12" i="18"/>
  <c r="I12" i="16"/>
  <c r="I11" i="13"/>
  <c r="I12" i="13"/>
  <c r="B14" i="13" s="1"/>
  <c r="O6" i="6" s="1"/>
  <c r="I12" i="12"/>
  <c r="I12" i="14"/>
  <c r="I12" i="3"/>
  <c r="I12" i="2"/>
  <c r="B20" i="2" s="1"/>
  <c r="I12" i="1"/>
  <c r="B16" i="15" l="1"/>
  <c r="B20" i="15" s="1"/>
  <c r="N8" i="6" s="1"/>
  <c r="B20" i="19"/>
  <c r="N12" i="6" s="1"/>
  <c r="I30" i="2"/>
  <c r="N3" i="6"/>
  <c r="B13" i="19"/>
  <c r="I27" i="13"/>
  <c r="I28" i="2"/>
  <c r="B16" i="1"/>
  <c r="B20" i="1" s="1"/>
  <c r="N2" i="6" s="1"/>
  <c r="B14" i="1"/>
  <c r="O2" i="6" s="1"/>
  <c r="I27" i="16"/>
  <c r="B14" i="16"/>
  <c r="O9" i="6" s="1"/>
  <c r="I27" i="12"/>
  <c r="B14" i="12"/>
  <c r="O5" i="6" s="1"/>
  <c r="I27" i="18"/>
  <c r="B14" i="18"/>
  <c r="I27" i="17"/>
  <c r="B14" i="17"/>
  <c r="O10" i="6" s="1"/>
  <c r="B16" i="13"/>
  <c r="B20" i="13" s="1"/>
  <c r="B16" i="17"/>
  <c r="B20" i="17" s="1"/>
  <c r="N10" i="6" s="1"/>
  <c r="I27" i="3"/>
  <c r="B14" i="3"/>
  <c r="O4" i="6" s="1"/>
  <c r="B16" i="3"/>
  <c r="B20" i="3" s="1"/>
  <c r="N4" i="6" s="1"/>
  <c r="B16" i="16"/>
  <c r="B20" i="16" s="1"/>
  <c r="N9" i="6" s="1"/>
  <c r="I27" i="2"/>
  <c r="B14" i="2"/>
  <c r="O3" i="6" s="1"/>
  <c r="I27" i="14"/>
  <c r="B14" i="14"/>
  <c r="O7" i="6" s="1"/>
  <c r="I27" i="19"/>
  <c r="B14" i="19"/>
  <c r="O12" i="6" s="1"/>
  <c r="B16" i="18"/>
  <c r="B20" i="18" s="1"/>
  <c r="B16" i="14"/>
  <c r="B20" i="14" s="1"/>
  <c r="N7" i="6" s="1"/>
  <c r="B16" i="12"/>
  <c r="B20" i="12" s="1"/>
  <c r="N5" i="6" s="1"/>
  <c r="I27" i="1"/>
  <c r="I28" i="15" l="1"/>
  <c r="I29" i="15" s="1"/>
  <c r="I30" i="15"/>
  <c r="I30" i="19"/>
  <c r="I28" i="19"/>
  <c r="I29" i="19" s="1"/>
  <c r="I29" i="2"/>
  <c r="I30" i="14"/>
  <c r="I28" i="14"/>
  <c r="I29" i="14" s="1"/>
  <c r="I30" i="16"/>
  <c r="I28" i="16"/>
  <c r="I29" i="16" s="1"/>
  <c r="I28" i="18"/>
  <c r="I29" i="18" s="1"/>
  <c r="I30" i="18"/>
  <c r="I30" i="3"/>
  <c r="I28" i="3"/>
  <c r="I29" i="3" s="1"/>
  <c r="I30" i="17"/>
  <c r="I28" i="17"/>
  <c r="I29" i="17" s="1"/>
  <c r="I30" i="13"/>
  <c r="I28" i="13"/>
  <c r="I29" i="13" s="1"/>
  <c r="I28" i="12"/>
  <c r="I29" i="12" s="1"/>
  <c r="I30" i="12"/>
  <c r="I28" i="1"/>
  <c r="I29" i="1" s="1"/>
  <c r="I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New Years Day</t>
        </r>
      </text>
    </comment>
    <comment ref="C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Independence Day</t>
        </r>
      </text>
    </comment>
    <comment ref="K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Martin Luther King Day</t>
        </r>
      </text>
    </comment>
    <comment ref="B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Day of School for Students</t>
        </r>
      </text>
    </comment>
    <comment ref="K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SFF Bag Drop</t>
        </r>
      </text>
    </comment>
    <comment ref="D1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1st Day of School for Students</t>
        </r>
      </text>
    </comment>
    <comment ref="P15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Scouting for Food</t>
        </r>
      </text>
    </comment>
    <comment ref="D1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1st Day of School for Students</t>
        </r>
      </text>
    </comment>
    <comment ref="M1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Valentines Day</t>
        </r>
      </text>
    </comment>
    <comment ref="K18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L18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AOL</t>
        </r>
      </text>
    </comment>
    <comment ref="B25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P26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St. Patricks Day</t>
        </r>
      </text>
    </comment>
    <comment ref="O28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B33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Intercession</t>
        </r>
      </text>
    </comment>
    <comment ref="J33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  <comment ref="B34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Columbus Day</t>
        </r>
      </text>
    </comment>
    <comment ref="B36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Troop 88 Webelos Visit</t>
        </r>
      </text>
    </comment>
    <comment ref="G42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ILST @ Church</t>
        </r>
      </text>
    </comment>
    <comment ref="F43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Veterans Day</t>
        </r>
      </text>
    </comment>
    <comment ref="J44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Mother's Day</t>
        </r>
      </text>
    </comment>
    <comment ref="D45" authorId="0" shapeId="0" xr:uid="{00000000-0006-0000-0300-000016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Thanksgiving Holiday Begins</t>
        </r>
      </text>
    </comment>
    <comment ref="E45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Thanksgiving Day</t>
        </r>
      </text>
    </comment>
    <comment ref="F45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Day after Thanksgiving</t>
        </r>
      </text>
    </comment>
    <comment ref="M45" authorId="0" shapeId="0" xr:uid="{00000000-0006-0000-0300-000019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Last Day for Gilbert Students</t>
        </r>
      </text>
    </comment>
    <comment ref="N45" authorId="0" shapeId="0" xr:uid="{00000000-0006-0000-0300-00001A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Last Day of Classes for Students</t>
        </r>
      </text>
    </comment>
    <comment ref="K46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F54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Winter Break Begins</t>
        </r>
      </text>
    </comment>
    <comment ref="J54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Father's Day</t>
        </r>
      </text>
    </comment>
    <comment ref="B55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Christmas Day</t>
        </r>
      </text>
    </comment>
    <comment ref="C55" authorId="0" shapeId="0" xr:uid="{00000000-0006-0000-0300-00001F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2nd Intercession</t>
        </r>
      </text>
    </comment>
    <comment ref="P55" authorId="0" shapeId="0" xr:uid="{00000000-0006-0000-0300-000020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Summer Camp</t>
        </r>
      </text>
    </comment>
    <comment ref="J60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  <comment ref="H1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# Participants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sharedStrings.xml><?xml version="1.0" encoding="utf-8"?>
<sst xmlns="http://schemas.openxmlformats.org/spreadsheetml/2006/main" count="1460" uniqueCount="480">
  <si>
    <t>Event Calculator</t>
  </si>
  <si>
    <t>Fuel Calculator</t>
  </si>
  <si>
    <t>Cost</t>
  </si>
  <si>
    <t>Fuel Cost</t>
  </si>
  <si>
    <t>Facility</t>
  </si>
  <si>
    <t>Variable</t>
  </si>
  <si>
    <t>Miles (1 Way)</t>
  </si>
  <si>
    <t>Equipment</t>
  </si>
  <si>
    <t>Transport Vehicles (1x Fuel)</t>
  </si>
  <si>
    <t>Food (Scout) - 15</t>
  </si>
  <si>
    <t>Fixed</t>
  </si>
  <si>
    <t>Tow Vehicles (1.5x Fuel)</t>
  </si>
  <si>
    <t>Food (Adult) - 20</t>
  </si>
  <si>
    <t>Avg MPG</t>
  </si>
  <si>
    <t>Estimated Scout Attendance</t>
  </si>
  <si>
    <t>Est. Fuel Cost per Transport Vehicle</t>
  </si>
  <si>
    <t>Estimated Adult Leader Attendance</t>
  </si>
  <si>
    <t>Est. Fuel Cost per Tow Vehicle</t>
  </si>
  <si>
    <t>Total Fuel Cost</t>
  </si>
  <si>
    <t>Event Cost per Person</t>
  </si>
  <si>
    <t>Gas Fee per Scout</t>
  </si>
  <si>
    <t>Total per Scout Event Cost</t>
  </si>
  <si>
    <t>Equipment Calculator</t>
  </si>
  <si>
    <t>Total per Adult Event Cost</t>
  </si>
  <si>
    <t>Equipment Type/List</t>
  </si>
  <si>
    <t>Days</t>
  </si>
  <si>
    <t>Total</t>
  </si>
  <si>
    <t>Total Cost per Person</t>
  </si>
  <si>
    <t>Start Date</t>
  </si>
  <si>
    <t>End Date</t>
  </si>
  <si>
    <t>Final Changes</t>
  </si>
  <si>
    <t>Total Equipment Cost</t>
  </si>
  <si>
    <t>Communication Date</t>
  </si>
  <si>
    <t>Registration End</t>
  </si>
  <si>
    <t>Proj Total Cost</t>
  </si>
  <si>
    <t>Proj Total Revenue</t>
  </si>
  <si>
    <t>Net</t>
  </si>
  <si>
    <t>CC Payment Chg</t>
  </si>
  <si>
    <t>State</t>
  </si>
  <si>
    <t>Camp Name</t>
  </si>
  <si>
    <t>Type</t>
  </si>
  <si>
    <t>City</t>
  </si>
  <si>
    <t>Distance from FUMCG</t>
  </si>
  <si>
    <t>General Location</t>
  </si>
  <si>
    <t>Arizona</t>
  </si>
  <si>
    <t>Camp Geronimo</t>
  </si>
  <si>
    <t>Scout-owned</t>
  </si>
  <si>
    <t>Payson</t>
  </si>
  <si>
    <t>AZ</t>
  </si>
  <si>
    <t>Camp Lawton</t>
  </si>
  <si>
    <t>Tucson</t>
  </si>
  <si>
    <t>Camp Levi Levi</t>
  </si>
  <si>
    <t>Kingman</t>
  </si>
  <si>
    <t>Camp Raymond</t>
  </si>
  <si>
    <t>Parks</t>
  </si>
  <si>
    <t>Camp Theodore Roosevelt / R-C Scout Ranch</t>
  </si>
  <si>
    <t>Double V Scout Ranch</t>
  </si>
  <si>
    <t>Heard Scout Pueblo</t>
  </si>
  <si>
    <t>Phoenix</t>
  </si>
  <si>
    <t>Lake Pleasant Camp</t>
  </si>
  <si>
    <t>Peoria</t>
  </si>
  <si>
    <t>California</t>
  </si>
  <si>
    <t>Angel Island</t>
  </si>
  <si>
    <t>State Park</t>
  </si>
  <si>
    <t>Tiburon</t>
  </si>
  <si>
    <t>CA</t>
  </si>
  <si>
    <t>Bay Area</t>
  </si>
  <si>
    <t>Anza Borrego Desert</t>
  </si>
  <si>
    <t>Borrego Springs</t>
  </si>
  <si>
    <t>Big Basin Redwoods</t>
  </si>
  <si>
    <t>Boulder Creek</t>
  </si>
  <si>
    <t>Boulder Creek Scout Reservation</t>
  </si>
  <si>
    <t>Cabrillo Beach Youth Waterfront Sports Center</t>
  </si>
  <si>
    <t>L F L - owned:</t>
  </si>
  <si>
    <t>San Pedro</t>
  </si>
  <si>
    <t>Los Angeles</t>
  </si>
  <si>
    <t>Calaveras Big Trees</t>
  </si>
  <si>
    <t>Arnold</t>
  </si>
  <si>
    <t>Camp Balboa</t>
  </si>
  <si>
    <t>San Diego</t>
  </si>
  <si>
    <t>Camp Chawanakee</t>
  </si>
  <si>
    <t>Shaver Village</t>
  </si>
  <si>
    <t>Camp Cherry Valley</t>
  </si>
  <si>
    <t>Catalina Island @ Avalon</t>
  </si>
  <si>
    <t>Camp Emerald Bay</t>
  </si>
  <si>
    <t>Camp Emerson / Boseker Scout Reservation</t>
  </si>
  <si>
    <t>Idylwild</t>
  </si>
  <si>
    <t>Camp Fleischmann</t>
  </si>
  <si>
    <t>Chester</t>
  </si>
  <si>
    <t>Camp Herms</t>
  </si>
  <si>
    <t>El Cerrito</t>
  </si>
  <si>
    <t>Yosemite</t>
  </si>
  <si>
    <t>Camp Hi-Sierra</t>
  </si>
  <si>
    <t>Long Barn</t>
  </si>
  <si>
    <t>Camp Isom</t>
  </si>
  <si>
    <t>Newman</t>
  </si>
  <si>
    <t>Camp John Mensinger</t>
  </si>
  <si>
    <t>Strawberry</t>
  </si>
  <si>
    <t>Camp Josepho</t>
  </si>
  <si>
    <t>Pacific Palisades</t>
  </si>
  <si>
    <t>Camp Kern</t>
  </si>
  <si>
    <t>Lakeshore</t>
  </si>
  <si>
    <t>Camp Lassen</t>
  </si>
  <si>
    <t>Forest Ranch</t>
  </si>
  <si>
    <t>Camp Lindblad</t>
  </si>
  <si>
    <t>Camp Marin Sierra</t>
  </si>
  <si>
    <t>Emigrant Gap</t>
  </si>
  <si>
    <t>Reno</t>
  </si>
  <si>
    <t>Camp McConnel</t>
  </si>
  <si>
    <t>Livingston</t>
  </si>
  <si>
    <t>Camp Noyo</t>
  </si>
  <si>
    <t>Fort Bragg</t>
  </si>
  <si>
    <t>Camp Oljato</t>
  </si>
  <si>
    <t>Camp Pico Blanco</t>
  </si>
  <si>
    <t>Carmel</t>
  </si>
  <si>
    <t>Camp Riggs Johnston formerly known as Elk River Scout Camp</t>
  </si>
  <si>
    <t>Eureka</t>
  </si>
  <si>
    <t>Camp Robert L. Cole (was Glacial Trails Scout Camp)</t>
  </si>
  <si>
    <t>Soda Springs</t>
  </si>
  <si>
    <t>Camp Royaneh</t>
  </si>
  <si>
    <t>Cazadero</t>
  </si>
  <si>
    <t>Camp Silver Fir</t>
  </si>
  <si>
    <t>Camp Tahquitz</t>
  </si>
  <si>
    <t>Angelus Oaks</t>
  </si>
  <si>
    <t>Camp Tamarancho</t>
  </si>
  <si>
    <t>Fairfax</t>
  </si>
  <si>
    <t>Camp Three Falls</t>
  </si>
  <si>
    <t>Frazier Park</t>
  </si>
  <si>
    <t>Camp Trask</t>
  </si>
  <si>
    <t>Monrovia</t>
  </si>
  <si>
    <t>Camp Verdugo Oaks</t>
  </si>
  <si>
    <t>Castaic</t>
  </si>
  <si>
    <t>Camp Whitsett</t>
  </si>
  <si>
    <t>Kernville</t>
  </si>
  <si>
    <t>Camp Wiley a.k.a. Camp Helendade</t>
  </si>
  <si>
    <t>Running Springs</t>
  </si>
  <si>
    <t>Camp Willett</t>
  </si>
  <si>
    <t>Oak View</t>
  </si>
  <si>
    <t>Camp Winton</t>
  </si>
  <si>
    <t>Pioneer</t>
  </si>
  <si>
    <t>Camp Wolfeboro</t>
  </si>
  <si>
    <t>Point Reyes Station</t>
  </si>
  <si>
    <t>Camp Wortman</t>
  </si>
  <si>
    <t>Badger</t>
  </si>
  <si>
    <t>Chesebrough Scout Reservation</t>
  </si>
  <si>
    <t>Saratoga</t>
  </si>
  <si>
    <t>Cutter Scout Reservation</t>
  </si>
  <si>
    <t>Death Valley</t>
  </si>
  <si>
    <t>National Park</t>
  </si>
  <si>
    <t>Firestone Scout Reservation</t>
  </si>
  <si>
    <t>Brea</t>
  </si>
  <si>
    <t>Forest Lawn Scout Reservation</t>
  </si>
  <si>
    <t>Cedar Glen</t>
  </si>
  <si>
    <t>Henninger Flats</t>
  </si>
  <si>
    <t>County Park</t>
  </si>
  <si>
    <t>Altadena</t>
  </si>
  <si>
    <t>Henry Willard Coe</t>
  </si>
  <si>
    <t>Morgan Hill</t>
  </si>
  <si>
    <t>Hoegees Trail Camp</t>
  </si>
  <si>
    <t>USDA Forest Service</t>
  </si>
  <si>
    <t>Holcomb Valley Scout Reservation</t>
  </si>
  <si>
    <t>Fawnskin</t>
  </si>
  <si>
    <t>Humboldt Redwoods</t>
  </si>
  <si>
    <t>Weott</t>
  </si>
  <si>
    <t>Irvine Ranch Outdoor Education Center</t>
  </si>
  <si>
    <t>Orange</t>
  </si>
  <si>
    <t>Joshua Tree National Monument</t>
  </si>
  <si>
    <t>Twentynine Palms</t>
  </si>
  <si>
    <t>Log Cabin Wilderness Camp</t>
  </si>
  <si>
    <t>Lee Vining</t>
  </si>
  <si>
    <t>Long Beach Sea Base</t>
  </si>
  <si>
    <t xml:space="preserve">Long Beach </t>
  </si>
  <si>
    <t>Mataguay Scout Reservation</t>
  </si>
  <si>
    <t>Santa Ysabel</t>
  </si>
  <si>
    <t>Mount Tamalpais</t>
  </si>
  <si>
    <t>Mill Valley</t>
  </si>
  <si>
    <t>Mt. Baden-Powell</t>
  </si>
  <si>
    <t>National Forest</t>
  </si>
  <si>
    <t>Big Pines</t>
  </si>
  <si>
    <t>Newport Sea Base</t>
  </si>
  <si>
    <t>Newport Beach</t>
  </si>
  <si>
    <t>Oso Lake</t>
  </si>
  <si>
    <t xml:space="preserve">Rancho Santa Margarita </t>
  </si>
  <si>
    <t>Pendola Sierra Adventure Base</t>
  </si>
  <si>
    <t>Pinnacles National Monument</t>
  </si>
  <si>
    <t>Paicines</t>
  </si>
  <si>
    <t>Point Reyes National Seashore</t>
  </si>
  <si>
    <t>Olema</t>
  </si>
  <si>
    <t>Potrero John</t>
  </si>
  <si>
    <t>Ojai</t>
  </si>
  <si>
    <t>Presidio of San Francisco</t>
  </si>
  <si>
    <t>San Francisco</t>
  </si>
  <si>
    <t>Rancho Alegre</t>
  </si>
  <si>
    <t xml:space="preserve">Santa Ynez Valley </t>
  </si>
  <si>
    <t>Rancho Los Mochos</t>
  </si>
  <si>
    <t>Livermore</t>
  </si>
  <si>
    <t>Schoepe Scout Reservation at Lost Valley(Camps Grace &amp; Irvine)</t>
  </si>
  <si>
    <t>Warner Springs</t>
  </si>
  <si>
    <t>Shasta-Trinity National Forest</t>
  </si>
  <si>
    <t>Weaverville</t>
  </si>
  <si>
    <t>Slane's Flat</t>
  </si>
  <si>
    <t>Coverlo</t>
  </si>
  <si>
    <t>Sonoma Coast &amp; Bodega Dunes Campground</t>
  </si>
  <si>
    <t>Bodega</t>
  </si>
  <si>
    <t>Upper Osos</t>
  </si>
  <si>
    <t>Santa Barbara</t>
  </si>
  <si>
    <t>Wente Scout Reservation</t>
  </si>
  <si>
    <t>Willits</t>
  </si>
  <si>
    <t>Youth Aquatic Center - Fiesta Island at Mission Bay</t>
  </si>
  <si>
    <t>Yuba County Leadership &amp; Adventure Camp</t>
  </si>
  <si>
    <t>Dobbins</t>
  </si>
  <si>
    <t>Colorado</t>
  </si>
  <si>
    <t>Alta Lakes</t>
  </si>
  <si>
    <t>Telluride</t>
  </si>
  <si>
    <t>CO</t>
  </si>
  <si>
    <t>Ben Delatour Scout Ranch</t>
  </si>
  <si>
    <t>Red Feather Lakes</t>
  </si>
  <si>
    <t>Camp Alexander</t>
  </si>
  <si>
    <t>Lake George</t>
  </si>
  <si>
    <t>Camp Cortlandt Dietler @ PVSR</t>
  </si>
  <si>
    <t>Elbert</t>
  </si>
  <si>
    <t>Camp Cris Dobbins @ PVSR</t>
  </si>
  <si>
    <t>Camp EaglePoint @ PVSR</t>
  </si>
  <si>
    <t>Camp Patiya</t>
  </si>
  <si>
    <t>Boulder</t>
  </si>
  <si>
    <t>Elkhorn High Adventure Base</t>
  </si>
  <si>
    <t>Glen Aspen Ranch</t>
  </si>
  <si>
    <t>Woodland Park</t>
  </si>
  <si>
    <t>Jack Nicol Cub Scout Family Camp</t>
  </si>
  <si>
    <t>Jackson Lake</t>
  </si>
  <si>
    <t>Orchard</t>
  </si>
  <si>
    <t>Magness Adventure Camp @ PVSR</t>
  </si>
  <si>
    <t>Peaceful Valley Scout Ranch</t>
  </si>
  <si>
    <t>Elbertbeth</t>
  </si>
  <si>
    <t>Rocky Mountain High Adventure Base</t>
  </si>
  <si>
    <t>Poncha Springs</t>
  </si>
  <si>
    <t>San Isabel Scout Ranch</t>
  </si>
  <si>
    <t>Rye</t>
  </si>
  <si>
    <t>Spanish Peaks Scout Ranch</t>
  </si>
  <si>
    <t>Walsenburg</t>
  </si>
  <si>
    <t>Tahosa Alpine Base</t>
  </si>
  <si>
    <t>Ward</t>
  </si>
  <si>
    <t>New Mexico</t>
  </si>
  <si>
    <t>Camp Dale Resler</t>
  </si>
  <si>
    <t>Cloudcroft</t>
  </si>
  <si>
    <t>NM</t>
  </si>
  <si>
    <t>Camp Jim Murray</t>
  </si>
  <si>
    <t>Hobbs</t>
  </si>
  <si>
    <t>Camp Tres Ritos</t>
  </si>
  <si>
    <t>Vadito</t>
  </si>
  <si>
    <t>Campbell Scout Ranch</t>
  </si>
  <si>
    <t xml:space="preserve">Albuquerque </t>
  </si>
  <si>
    <t>Dowling Aquatic Base</t>
  </si>
  <si>
    <t>Carlsbad</t>
  </si>
  <si>
    <t>Gorham Scout Ranch (was Camp Frank Rand)</t>
  </si>
  <si>
    <t>Chimayo</t>
  </si>
  <si>
    <t>Pecos Packers</t>
  </si>
  <si>
    <t>Philmont Scout Ranch</t>
  </si>
  <si>
    <t>Cimarron</t>
  </si>
  <si>
    <t>Wehinahpay Mountain Camp</t>
  </si>
  <si>
    <t>Sacramento</t>
  </si>
  <si>
    <t>Nevada</t>
  </si>
  <si>
    <t>Kimball Scout Reservation Camp Potosi</t>
  </si>
  <si>
    <t>Blue Diamond</t>
  </si>
  <si>
    <t>NV</t>
  </si>
  <si>
    <t>Red Rock Canyon National Conservation Area</t>
  </si>
  <si>
    <t>Las Vegas</t>
  </si>
  <si>
    <t>Valley of Fire</t>
  </si>
  <si>
    <t>Overton</t>
  </si>
  <si>
    <t>Utah</t>
  </si>
  <si>
    <t>Adventure Park</t>
  </si>
  <si>
    <t>Springville</t>
  </si>
  <si>
    <t>UT</t>
  </si>
  <si>
    <t>Bacon Park Camp</t>
  </si>
  <si>
    <t>Roosevelt</t>
  </si>
  <si>
    <t>Bear Lake Aquatics Base</t>
  </si>
  <si>
    <t>Laketown</t>
  </si>
  <si>
    <t>Beaver High Adventure Base</t>
  </si>
  <si>
    <t>Beaver</t>
  </si>
  <si>
    <t>Blue Mountain Scout Camp</t>
  </si>
  <si>
    <t>Blanding</t>
  </si>
  <si>
    <t>Camp Browning</t>
  </si>
  <si>
    <t>Huntsville</t>
  </si>
  <si>
    <t>Camp Fife</t>
  </si>
  <si>
    <t>Collinston</t>
  </si>
  <si>
    <t>Camp Floyd Johnston's Army Adventure</t>
  </si>
  <si>
    <t>Fairfield</t>
  </si>
  <si>
    <t>Camp Hunt</t>
  </si>
  <si>
    <t>Garden City</t>
  </si>
  <si>
    <t>Camp Jeremiah Johnson</t>
  </si>
  <si>
    <t>Provo</t>
  </si>
  <si>
    <t>Camp Kiesel</t>
  </si>
  <si>
    <t>Camp Steiner</t>
  </si>
  <si>
    <t>High Uintahs</t>
  </si>
  <si>
    <t>Del Webb High Adventure Base</t>
  </si>
  <si>
    <t>North of Zion National Park</t>
  </si>
  <si>
    <t>Entrada High Adventure Base</t>
  </si>
  <si>
    <t>Grand</t>
  </si>
  <si>
    <t>Goblin Valley</t>
  </si>
  <si>
    <t>Green River</t>
  </si>
  <si>
    <t>High Uintah Wilderness Camp at Windy Park</t>
  </si>
  <si>
    <t>Vernal</t>
  </si>
  <si>
    <t>Hinckley Scout Ranch Includes North Slope, Trail Head, Camps Frontier &amp; Tomahawk, Pinnacle, Riverview &amp; Ridgeline Base Camps</t>
  </si>
  <si>
    <t>Kamas</t>
  </si>
  <si>
    <t>Maple Dell Scout Camp</t>
  </si>
  <si>
    <t>Mill Creek Canyon a.k.a. Camp Tracy</t>
  </si>
  <si>
    <t>East Millcreek</t>
  </si>
  <si>
    <t>Mountain Dell Scout Ranch -Tifie Scout Camp</t>
  </si>
  <si>
    <t>Mount Pleasant</t>
  </si>
  <si>
    <t>Pine Valley Wilderness Area</t>
  </si>
  <si>
    <t>Pine Valley</t>
  </si>
  <si>
    <t>Quail Creek</t>
  </si>
  <si>
    <t>Washington</t>
  </si>
  <si>
    <t>Scofield Scout Camp Frandsen Scout Ranch</t>
  </si>
  <si>
    <t>Scofield</t>
  </si>
  <si>
    <t>Simpson Springs</t>
  </si>
  <si>
    <t>Dugway</t>
  </si>
  <si>
    <t>Thunder Ridge Scout Camp</t>
  </si>
  <si>
    <t>Parowan</t>
  </si>
  <si>
    <t>Uinta High Adventure Base</t>
  </si>
  <si>
    <t>Willow Park</t>
  </si>
  <si>
    <t>Zion National Park</t>
  </si>
  <si>
    <t>Springdale</t>
  </si>
  <si>
    <t>Start_Date</t>
  </si>
  <si>
    <t>End_Date</t>
  </si>
  <si>
    <t>Event Name</t>
  </si>
  <si>
    <t>Location</t>
  </si>
  <si>
    <t>Campsite</t>
  </si>
  <si>
    <t>Status</t>
  </si>
  <si>
    <t>S</t>
  </si>
  <si>
    <t>M</t>
  </si>
  <si>
    <t>Tu</t>
  </si>
  <si>
    <t>W</t>
  </si>
  <si>
    <t>Th</t>
  </si>
  <si>
    <t>F</t>
  </si>
  <si>
    <t>Sa</t>
  </si>
  <si>
    <t>Holiday</t>
  </si>
  <si>
    <t>CUSD</t>
  </si>
  <si>
    <t>GUSD</t>
  </si>
  <si>
    <t>MUSD</t>
  </si>
  <si>
    <t>Troop 88</t>
  </si>
  <si>
    <t>Flagstaff Extreme Zip Lining</t>
  </si>
  <si>
    <t>Month</t>
  </si>
  <si>
    <t>Webelos Overnighter</t>
  </si>
  <si>
    <t>New Scout Campout</t>
  </si>
  <si>
    <t>Outlaw @ R-C Scout Ranch</t>
  </si>
  <si>
    <t>Drop Camp/Water Camp</t>
  </si>
  <si>
    <t>2017 - 2018 Troop 88 Outings Planning Calendar</t>
  </si>
  <si>
    <t>Google Maps Directions</t>
  </si>
  <si>
    <t>Flagstaff, AZ</t>
  </si>
  <si>
    <t>Mileage from FUMCG</t>
  </si>
  <si>
    <t>Propane Charge</t>
  </si>
  <si>
    <t>Clear Creek Group</t>
  </si>
  <si>
    <t>Verde Valley</t>
  </si>
  <si>
    <t>Booked</t>
  </si>
  <si>
    <t>Flagstaff</t>
  </si>
  <si>
    <t>O'Leary Group</t>
  </si>
  <si>
    <t>Dairy Springs</t>
  </si>
  <si>
    <t>White Horse Lake</t>
  </si>
  <si>
    <t>Camp Raymond sites 14 &amp; 15 (now 18 &amp; 7)</t>
  </si>
  <si>
    <t>Safford, AZ</t>
  </si>
  <si>
    <t>Roper Lake Gila Inner Loop</t>
  </si>
  <si>
    <t>Roper Lake Fishing</t>
  </si>
  <si>
    <t>Havasu City, AZ</t>
  </si>
  <si>
    <t>Lake Havasu State Park #22, 23, 26, &amp; 28</t>
  </si>
  <si>
    <t>Camp Cost</t>
  </si>
  <si>
    <t>Equipment Cost</t>
  </si>
  <si>
    <t>Snow (Cold) Camp</t>
  </si>
  <si>
    <t>R-C Scout Ranch</t>
  </si>
  <si>
    <t>Van Ness / Bunk Cabin #7</t>
  </si>
  <si>
    <t>Frazier Horse Group Camp @ Roosevelt Lake</t>
  </si>
  <si>
    <t>Director's / Bunk Cabin #3 / Tent Sites #1 - #10</t>
  </si>
  <si>
    <t>Adult Cost</t>
  </si>
  <si>
    <t>Est.   Scout Cost</t>
  </si>
  <si>
    <t>Roosevelt Lake, AZ</t>
  </si>
  <si>
    <t>Grand Canyon Hike / Overnighter</t>
  </si>
  <si>
    <t>Est. Fuel Cost per Scout</t>
  </si>
  <si>
    <t>https://goo.gl/maps/RyNHcQ73YhS2</t>
  </si>
  <si>
    <t>Waiting on Mr. Palmer / Florence Nat'l Guard</t>
  </si>
  <si>
    <t>Florence, AZ</t>
  </si>
  <si>
    <t>Summer Camp - Colorado</t>
  </si>
  <si>
    <t>Red Feather Lakes, CO</t>
  </si>
  <si>
    <t>Lake Havasu Water Trip (Now 5/11/18)</t>
  </si>
  <si>
    <t>Military Base Bivouac</t>
  </si>
  <si>
    <t>Ski Trip - Snow Bowl</t>
  </si>
  <si>
    <t>TBD - FUMC Show Low</t>
  </si>
  <si>
    <t>Show Low, AZ</t>
  </si>
  <si>
    <t>Upper Cliff Dwelling Tour</t>
  </si>
  <si>
    <t>928-467-2241</t>
  </si>
  <si>
    <t>EAC</t>
  </si>
  <si>
    <t>Misc</t>
  </si>
  <si>
    <t>Expected Attendance</t>
  </si>
  <si>
    <t>Site cost</t>
  </si>
  <si>
    <t>Facility* $772/200 = $3.86/pp</t>
  </si>
  <si>
    <t>Non 88 Attendees</t>
  </si>
  <si>
    <t>Misc =</t>
  </si>
  <si>
    <t>Neckerchief Slide</t>
  </si>
  <si>
    <t>Banners/Flags</t>
  </si>
  <si>
    <t>Game Materials</t>
  </si>
  <si>
    <t>Grand Canyon, AZ</t>
  </si>
  <si>
    <t>Mather Campground</t>
  </si>
  <si>
    <t>Fuel Cost %</t>
  </si>
  <si>
    <t>Site Cost %</t>
  </si>
  <si>
    <t>Family Camp @ Crook Group A</t>
  </si>
  <si>
    <t>https://goo.gl/maps/KqjnooPRQMB2</t>
  </si>
  <si>
    <t>Payson, AZ</t>
  </si>
  <si>
    <t>Crook Campground - Group A</t>
  </si>
  <si>
    <t>River Trip</t>
  </si>
  <si>
    <t>Hoover Dam</t>
  </si>
  <si>
    <t>Boulder Beach - NV</t>
  </si>
  <si>
    <t>Webelos Outing</t>
  </si>
  <si>
    <t>White Tanks</t>
  </si>
  <si>
    <t>Willow Canyon Group E</t>
  </si>
  <si>
    <t>Rappelling</t>
  </si>
  <si>
    <t>Heard Pueblo</t>
  </si>
  <si>
    <t>Site 4, 5, &amp; 6 + Ramada Grande C</t>
  </si>
  <si>
    <t>Snow Trip</t>
  </si>
  <si>
    <t>TBA</t>
  </si>
  <si>
    <t>Where the Snow is…</t>
  </si>
  <si>
    <t>Ski Day</t>
  </si>
  <si>
    <t>Sun Rise</t>
  </si>
  <si>
    <t>Action Ride Shop?</t>
  </si>
  <si>
    <t>New Scout</t>
  </si>
  <si>
    <t>Picacho Peak</t>
  </si>
  <si>
    <t>Jackrabbit East</t>
  </si>
  <si>
    <t>Caving</t>
  </si>
  <si>
    <t>Scout Cave</t>
  </si>
  <si>
    <t>Ponderosa</t>
  </si>
  <si>
    <t>Survival Camp</t>
  </si>
  <si>
    <t>Lava Tubes</t>
  </si>
  <si>
    <t>Dispersed Corridor outside cave</t>
  </si>
  <si>
    <t>Canoeing</t>
  </si>
  <si>
    <t>Knoll Lake</t>
  </si>
  <si>
    <t>Dispersed Corridor outside Camp</t>
  </si>
  <si>
    <t>Usery Mountain Regional Park</t>
  </si>
  <si>
    <t>Usery Mtn - Cholla Group Campsite</t>
  </si>
  <si>
    <t>Maricopa Cty Parks 602-506-2930</t>
  </si>
  <si>
    <t>Sunset Crater Snow Camp</t>
  </si>
  <si>
    <t>Sunset Crater</t>
  </si>
  <si>
    <t>Ski Trip</t>
  </si>
  <si>
    <t>Sunrise</t>
  </si>
  <si>
    <t>New Scout 1st Campout</t>
  </si>
  <si>
    <t>Coon Bluff</t>
  </si>
  <si>
    <t>Oak Creek Campout, Day Hike &amp; Slide Rock</t>
  </si>
  <si>
    <t>Oak Creek Canyon</t>
  </si>
  <si>
    <t>Backpacking Trip</t>
  </si>
  <si>
    <t>Fossil Creek</t>
  </si>
  <si>
    <t>Water Trip - Hoover Dam</t>
  </si>
  <si>
    <t>Dead Horse Ranch</t>
  </si>
  <si>
    <t>https://goo.gl/maps/MN8etbgH8My</t>
  </si>
  <si>
    <t>9/27-9/29 open now</t>
  </si>
  <si>
    <t>Planning Notes</t>
  </si>
  <si>
    <t>Flagstaff Extreme</t>
  </si>
  <si>
    <t>Boulder Beach, NV</t>
  </si>
  <si>
    <t>Superstition Backpack Trip</t>
  </si>
  <si>
    <t>Need Group Site near short, easy backpacking trail for beginners, but also close to Intermediate backpacking options for an overnighter</t>
  </si>
  <si>
    <t>Superstition Mountains</t>
  </si>
  <si>
    <t>Ski Trip - Sunrise</t>
  </si>
  <si>
    <t>Greer, AZ</t>
  </si>
  <si>
    <t>New Scout Campout - Sedona area</t>
  </si>
  <si>
    <t>Sedona, AZ</t>
  </si>
  <si>
    <t>Summer Camp - Fiesta</t>
  </si>
  <si>
    <t>San Diego, CA</t>
  </si>
  <si>
    <t>Camp Fiesta</t>
  </si>
  <si>
    <t>Outlaw VI - Scout Wars</t>
  </si>
  <si>
    <t>https://goo.gl/maps/Zp9DvzTGr6G7Xq6BA</t>
  </si>
  <si>
    <t>Ft Tuthill St Park</t>
  </si>
  <si>
    <t>Usury Group B</t>
  </si>
  <si>
    <t>Usery</t>
  </si>
  <si>
    <t>Phoenix AZ</t>
  </si>
  <si>
    <t>FLG X</t>
  </si>
  <si>
    <t>Permit</t>
  </si>
  <si>
    <t>Camp @ Boulder Beach NV Desert Adventures - outfitter</t>
  </si>
  <si>
    <t>https://goo.gl/maps/NMbPL1EFWHHCGVf58</t>
  </si>
  <si>
    <t>https://goo.gl/maps/DWQufjrFqCqoMA696</t>
  </si>
  <si>
    <t>Picacho Peak - Pima Air Museum</t>
  </si>
  <si>
    <t>Picacho Peak State Park</t>
  </si>
  <si>
    <t>Bring lunch, gloves</t>
  </si>
  <si>
    <t xml:space="preserve">Water Craft </t>
  </si>
  <si>
    <t>Reserve Picacho Peak SP as a backup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</si>
</sst>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  <numFmt numFmtId="167" formatCode="0.0%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b/>
      <sz val="24"/>
      <color theme="0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8"/>
      <name val="Arial"/>
      <family val="2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12"/>
      <color rgb="FF222222"/>
      <name val="Arial"/>
      <family val="2"/>
    </font>
    <font>
      <b/>
      <sz val="2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996600"/>
      </left>
      <right style="thin">
        <color rgb="FF996600"/>
      </right>
      <top style="thin">
        <color rgb="FF99660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44" fontId="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1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86">
    <xf numFmtId="0" fontId="0" fillId="0" borderId="0" xfId="0"/>
    <xf numFmtId="0" fontId="5" fillId="2" borderId="1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Continuous"/>
    </xf>
    <xf numFmtId="0" fontId="6" fillId="2" borderId="2" xfId="0" applyFont="1" applyFill="1" applyBorder="1" applyAlignment="1">
      <alignment horizontal="centerContinuous"/>
    </xf>
    <xf numFmtId="0" fontId="5" fillId="2" borderId="3" xfId="0" applyFont="1" applyFill="1" applyBorder="1" applyAlignment="1">
      <alignment horizontal="centerContinuous"/>
    </xf>
    <xf numFmtId="0" fontId="7" fillId="0" borderId="0" xfId="0" applyFont="1"/>
    <xf numFmtId="0" fontId="8" fillId="3" borderId="1" xfId="0" applyFont="1" applyFill="1" applyBorder="1" applyAlignment="1">
      <alignment horizontal="centerContinuous"/>
    </xf>
    <xf numFmtId="0" fontId="8" fillId="3" borderId="3" xfId="0" applyFont="1" applyFill="1" applyBorder="1" applyAlignment="1">
      <alignment horizontal="centerContinuous"/>
    </xf>
    <xf numFmtId="0" fontId="8" fillId="3" borderId="2" xfId="0" applyFont="1" applyFill="1" applyBorder="1" applyAlignment="1">
      <alignment horizontal="centerContinuous"/>
    </xf>
    <xf numFmtId="0" fontId="0" fillId="0" borderId="4" xfId="0" applyBorder="1"/>
    <xf numFmtId="0" fontId="9" fillId="0" borderId="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164" fontId="0" fillId="2" borderId="8" xfId="0" applyNumberFormat="1" applyFill="1" applyBorder="1" applyAlignment="1">
      <alignment horizontal="center"/>
    </xf>
    <xf numFmtId="165" fontId="0" fillId="2" borderId="5" xfId="1" applyNumberFormat="1" applyFont="1" applyFill="1" applyBorder="1" applyAlignment="1">
      <alignment horizontal="center"/>
    </xf>
    <xf numFmtId="0" fontId="9" fillId="0" borderId="4" xfId="0" applyFont="1" applyBorder="1"/>
    <xf numFmtId="0" fontId="9" fillId="0" borderId="9" xfId="0" applyFont="1" applyBorder="1"/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0" fillId="0" borderId="5" xfId="1" applyNumberFormat="1" applyFont="1" applyBorder="1" applyAlignment="1">
      <alignment horizontal="center"/>
    </xf>
    <xf numFmtId="0" fontId="9" fillId="0" borderId="10" xfId="0" applyFont="1" applyBorder="1"/>
    <xf numFmtId="165" fontId="0" fillId="0" borderId="11" xfId="1" applyNumberFormat="1" applyFont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/>
    <xf numFmtId="0" fontId="0" fillId="2" borderId="14" xfId="0" applyFill="1" applyBorder="1" applyAlignment="1">
      <alignment horizontal="center"/>
    </xf>
    <xf numFmtId="0" fontId="9" fillId="0" borderId="13" xfId="0" applyFont="1" applyBorder="1"/>
    <xf numFmtId="0" fontId="9" fillId="0" borderId="15" xfId="0" applyFont="1" applyBorder="1"/>
    <xf numFmtId="164" fontId="0" fillId="0" borderId="14" xfId="0" applyNumberFormat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0" fillId="4" borderId="10" xfId="0" applyFont="1" applyFill="1" applyBorder="1"/>
    <xf numFmtId="0" fontId="10" fillId="4" borderId="12" xfId="0" applyFont="1" applyFill="1" applyBorder="1"/>
    <xf numFmtId="164" fontId="10" fillId="4" borderId="11" xfId="0" applyNumberFormat="1" applyFont="1" applyFill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9" fillId="0" borderId="16" xfId="0" applyFont="1" applyBorder="1"/>
    <xf numFmtId="164" fontId="0" fillId="0" borderId="17" xfId="0" applyNumberFormat="1" applyBorder="1" applyAlignment="1">
      <alignment horizontal="center"/>
    </xf>
    <xf numFmtId="0" fontId="8" fillId="3" borderId="18" xfId="0" applyFont="1" applyFill="1" applyBorder="1" applyAlignment="1">
      <alignment horizontal="centerContinuous"/>
    </xf>
    <xf numFmtId="0" fontId="8" fillId="3" borderId="19" xfId="0" applyFont="1" applyFill="1" applyBorder="1" applyAlignment="1">
      <alignment horizontal="centerContinuous"/>
    </xf>
    <xf numFmtId="0" fontId="8" fillId="3" borderId="20" xfId="0" applyFont="1" applyFill="1" applyBorder="1" applyAlignment="1">
      <alignment horizontal="centerContinuous"/>
    </xf>
    <xf numFmtId="0" fontId="11" fillId="5" borderId="10" xfId="0" applyFont="1" applyFill="1" applyBorder="1"/>
    <xf numFmtId="0" fontId="11" fillId="5" borderId="12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center"/>
    </xf>
    <xf numFmtId="0" fontId="9" fillId="2" borderId="6" xfId="0" applyFont="1" applyFill="1" applyBorder="1"/>
    <xf numFmtId="0" fontId="9" fillId="2" borderId="7" xfId="0" applyFont="1" applyFill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9" fillId="2" borderId="4" xfId="0" applyFont="1" applyFill="1" applyBorder="1"/>
    <xf numFmtId="0" fontId="9" fillId="2" borderId="9" xfId="0" applyFont="1" applyFill="1" applyBorder="1" applyAlignment="1">
      <alignment horizontal="center"/>
    </xf>
    <xf numFmtId="164" fontId="10" fillId="4" borderId="16" xfId="0" applyNumberFormat="1" applyFont="1" applyFill="1" applyBorder="1" applyAlignment="1"/>
    <xf numFmtId="164" fontId="10" fillId="6" borderId="17" xfId="0" applyNumberFormat="1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0" fontId="10" fillId="4" borderId="12" xfId="0" applyFont="1" applyFill="1" applyBorder="1" applyAlignment="1">
      <alignment horizontal="center"/>
    </xf>
    <xf numFmtId="0" fontId="0" fillId="7" borderId="0" xfId="0" applyFill="1"/>
    <xf numFmtId="0" fontId="0" fillId="0" borderId="18" xfId="0" applyBorder="1"/>
    <xf numFmtId="0" fontId="0" fillId="0" borderId="19" xfId="0" applyBorder="1" applyAlignment="1">
      <alignment horizontal="right"/>
    </xf>
    <xf numFmtId="166" fontId="0" fillId="0" borderId="21" xfId="1" applyNumberFormat="1" applyFont="1" applyBorder="1"/>
    <xf numFmtId="0" fontId="0" fillId="0" borderId="1" xfId="0" applyBorder="1"/>
    <xf numFmtId="0" fontId="0" fillId="0" borderId="2" xfId="0" applyBorder="1" applyAlignment="1">
      <alignment horizontal="right"/>
    </xf>
    <xf numFmtId="166" fontId="0" fillId="0" borderId="22" xfId="1" applyNumberFormat="1" applyFont="1" applyBorder="1"/>
    <xf numFmtId="0" fontId="0" fillId="0" borderId="0" xfId="0" applyAlignment="1">
      <alignment horizontal="right"/>
    </xf>
    <xf numFmtId="0" fontId="9" fillId="0" borderId="0" xfId="0" applyFont="1"/>
    <xf numFmtId="0" fontId="0" fillId="0" borderId="23" xfId="0" applyBorder="1"/>
    <xf numFmtId="0" fontId="0" fillId="0" borderId="24" xfId="0" applyBorder="1" applyAlignment="1">
      <alignment horizontal="right"/>
    </xf>
    <xf numFmtId="44" fontId="0" fillId="0" borderId="25" xfId="1" applyFont="1" applyBorder="1"/>
    <xf numFmtId="0" fontId="12" fillId="0" borderId="0" xfId="2"/>
    <xf numFmtId="164" fontId="0" fillId="0" borderId="0" xfId="0" applyNumberFormat="1"/>
    <xf numFmtId="0" fontId="0" fillId="0" borderId="3" xfId="0" applyBorder="1" applyAlignment="1">
      <alignment horizontal="right"/>
    </xf>
    <xf numFmtId="164" fontId="0" fillId="0" borderId="22" xfId="0" applyNumberFormat="1" applyBorder="1"/>
    <xf numFmtId="0" fontId="4" fillId="0" borderId="26" xfId="4" applyBorder="1" applyAlignment="1">
      <alignment horizontal="center" wrapText="1"/>
    </xf>
    <xf numFmtId="0" fontId="4" fillId="0" borderId="0" xfId="4" applyAlignment="1">
      <alignment horizontal="center" wrapText="1"/>
    </xf>
    <xf numFmtId="0" fontId="15" fillId="3" borderId="26" xfId="4" applyFont="1" applyFill="1" applyBorder="1" applyAlignment="1"/>
    <xf numFmtId="0" fontId="15" fillId="3" borderId="26" xfId="4" applyFont="1" applyFill="1" applyBorder="1" applyAlignment="1">
      <alignment wrapText="1"/>
    </xf>
    <xf numFmtId="0" fontId="15" fillId="3" borderId="26" xfId="4" applyFont="1" applyFill="1" applyBorder="1" applyAlignment="1">
      <alignment horizontal="center" wrapText="1"/>
    </xf>
    <xf numFmtId="0" fontId="4" fillId="0" borderId="26" xfId="4" applyBorder="1" applyAlignment="1">
      <alignment horizontal="center"/>
    </xf>
    <xf numFmtId="0" fontId="4" fillId="0" borderId="0" xfId="4"/>
    <xf numFmtId="0" fontId="15" fillId="0" borderId="26" xfId="4" applyFont="1" applyBorder="1" applyAlignment="1"/>
    <xf numFmtId="0" fontId="15" fillId="0" borderId="26" xfId="4" applyFont="1" applyBorder="1" applyAlignment="1">
      <alignment wrapText="1"/>
    </xf>
    <xf numFmtId="0" fontId="15" fillId="0" borderId="26" xfId="4" applyFont="1" applyBorder="1" applyAlignment="1">
      <alignment horizontal="center" wrapText="1"/>
    </xf>
    <xf numFmtId="0" fontId="15" fillId="0" borderId="26" xfId="4" applyFont="1" applyFill="1" applyBorder="1" applyAlignment="1">
      <alignment horizontal="center" wrapText="1"/>
    </xf>
    <xf numFmtId="0" fontId="4" fillId="0" borderId="9" xfId="4" applyBorder="1" applyAlignment="1">
      <alignment horizontal="center"/>
    </xf>
    <xf numFmtId="0" fontId="4" fillId="0" borderId="0" xfId="4" applyAlignment="1">
      <alignment horizontal="center"/>
    </xf>
    <xf numFmtId="0" fontId="15" fillId="3" borderId="27" xfId="4" applyFont="1" applyFill="1" applyBorder="1" applyAlignment="1">
      <alignment horizontal="center" wrapText="1"/>
    </xf>
    <xf numFmtId="0" fontId="15" fillId="0" borderId="27" xfId="4" applyFont="1" applyBorder="1" applyAlignment="1">
      <alignment horizontal="center" wrapText="1"/>
    </xf>
    <xf numFmtId="0" fontId="4" fillId="0" borderId="9" xfId="5" applyBorder="1"/>
    <xf numFmtId="0" fontId="4" fillId="0" borderId="9" xfId="5" applyBorder="1" applyAlignment="1">
      <alignment horizontal="center"/>
    </xf>
    <xf numFmtId="0" fontId="4" fillId="0" borderId="0" xfId="5"/>
    <xf numFmtId="0" fontId="4" fillId="0" borderId="0" xfId="5" applyAlignment="1">
      <alignment horizontal="center"/>
    </xf>
    <xf numFmtId="0" fontId="0" fillId="0" borderId="9" xfId="0" applyBorder="1" applyAlignment="1">
      <alignment horizontal="left"/>
    </xf>
    <xf numFmtId="17" fontId="11" fillId="0" borderId="18" xfId="0" applyNumberFormat="1" applyFont="1" applyBorder="1"/>
    <xf numFmtId="0" fontId="0" fillId="0" borderId="19" xfId="0" applyBorder="1"/>
    <xf numFmtId="0" fontId="0" fillId="0" borderId="20" xfId="0" applyBorder="1"/>
    <xf numFmtId="0" fontId="10" fillId="10" borderId="28" xfId="0" applyFont="1" applyFill="1" applyBorder="1" applyAlignment="1">
      <alignment horizontal="center"/>
    </xf>
    <xf numFmtId="0" fontId="10" fillId="10" borderId="0" xfId="0" applyFont="1" applyFill="1" applyBorder="1" applyAlignment="1">
      <alignment horizontal="center"/>
    </xf>
    <xf numFmtId="0" fontId="10" fillId="10" borderId="29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11" borderId="9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11" borderId="4" xfId="0" applyFill="1" applyBorder="1" applyAlignment="1">
      <alignment horizontal="left"/>
    </xf>
    <xf numFmtId="0" fontId="0" fillId="11" borderId="10" xfId="0" applyFill="1" applyBorder="1" applyAlignment="1">
      <alignment horizontal="left"/>
    </xf>
    <xf numFmtId="0" fontId="0" fillId="9" borderId="9" xfId="0" applyFill="1" applyBorder="1" applyAlignment="1">
      <alignment horizontal="left"/>
    </xf>
    <xf numFmtId="0" fontId="0" fillId="8" borderId="9" xfId="0" applyFill="1" applyBorder="1" applyAlignment="1">
      <alignment horizontal="left"/>
    </xf>
    <xf numFmtId="0" fontId="0" fillId="8" borderId="5" xfId="0" applyFill="1" applyBorder="1" applyAlignment="1">
      <alignment horizontal="left"/>
    </xf>
    <xf numFmtId="0" fontId="0" fillId="8" borderId="4" xfId="0" applyFill="1" applyBorder="1" applyAlignment="1">
      <alignment horizontal="left"/>
    </xf>
    <xf numFmtId="17" fontId="4" fillId="0" borderId="9" xfId="5" applyNumberFormat="1" applyBorder="1" applyAlignment="1">
      <alignment horizontal="center"/>
    </xf>
    <xf numFmtId="0" fontId="16" fillId="0" borderId="0" xfId="0" applyFont="1" applyAlignment="1">
      <alignment horizontal="centerContinuous"/>
    </xf>
    <xf numFmtId="0" fontId="7" fillId="12" borderId="9" xfId="0" applyFont="1" applyFill="1" applyBorder="1" applyAlignment="1">
      <alignment horizontal="left"/>
    </xf>
    <xf numFmtId="0" fontId="7" fillId="12" borderId="5" xfId="0" applyFont="1" applyFill="1" applyBorder="1" applyAlignment="1">
      <alignment horizontal="left"/>
    </xf>
    <xf numFmtId="0" fontId="7" fillId="12" borderId="4" xfId="0" applyFont="1" applyFill="1" applyBorder="1" applyAlignment="1">
      <alignment horizontal="left"/>
    </xf>
    <xf numFmtId="14" fontId="4" fillId="0" borderId="9" xfId="5" applyNumberFormat="1" applyBorder="1" applyAlignment="1">
      <alignment horizontal="center"/>
    </xf>
    <xf numFmtId="0" fontId="4" fillId="13" borderId="9" xfId="5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4" fillId="0" borderId="9" xfId="5" applyBorder="1" applyAlignment="1">
      <alignment horizontal="left" indent="1"/>
    </xf>
    <xf numFmtId="14" fontId="0" fillId="0" borderId="0" xfId="0" applyNumberFormat="1"/>
    <xf numFmtId="0" fontId="0" fillId="14" borderId="5" xfId="0" applyFill="1" applyBorder="1" applyAlignment="1">
      <alignment horizontal="left"/>
    </xf>
    <xf numFmtId="0" fontId="0" fillId="14" borderId="9" xfId="0" applyFill="1" applyBorder="1" applyAlignment="1">
      <alignment horizontal="left"/>
    </xf>
    <xf numFmtId="6" fontId="0" fillId="0" borderId="0" xfId="0" applyNumberFormat="1"/>
    <xf numFmtId="0" fontId="17" fillId="10" borderId="9" xfId="5" applyFont="1" applyFill="1" applyBorder="1"/>
    <xf numFmtId="0" fontId="17" fillId="10" borderId="9" xfId="5" applyFont="1" applyFill="1" applyBorder="1" applyAlignment="1">
      <alignment horizontal="center"/>
    </xf>
    <xf numFmtId="0" fontId="17" fillId="10" borderId="9" xfId="5" applyFont="1" applyFill="1" applyBorder="1" applyAlignment="1">
      <alignment horizontal="center" wrapText="1"/>
    </xf>
    <xf numFmtId="0" fontId="18" fillId="0" borderId="0" xfId="5" applyFont="1"/>
    <xf numFmtId="17" fontId="18" fillId="0" borderId="9" xfId="5" applyNumberFormat="1" applyFont="1" applyBorder="1" applyAlignment="1">
      <alignment horizontal="center"/>
    </xf>
    <xf numFmtId="14" fontId="18" fillId="0" borderId="9" xfId="5" applyNumberFormat="1" applyFont="1" applyBorder="1" applyAlignment="1">
      <alignment horizontal="center"/>
    </xf>
    <xf numFmtId="0" fontId="18" fillId="0" borderId="9" xfId="5" applyFont="1" applyBorder="1" applyAlignment="1">
      <alignment horizontal="center"/>
    </xf>
    <xf numFmtId="44" fontId="18" fillId="0" borderId="9" xfId="1" applyFont="1" applyBorder="1" applyAlignment="1">
      <alignment horizontal="center"/>
    </xf>
    <xf numFmtId="0" fontId="3" fillId="0" borderId="0" xfId="5" applyFont="1"/>
    <xf numFmtId="17" fontId="18" fillId="0" borderId="9" xfId="5" applyNumberFormat="1" applyFont="1" applyFill="1" applyBorder="1" applyAlignment="1">
      <alignment horizontal="center"/>
    </xf>
    <xf numFmtId="14" fontId="18" fillId="0" borderId="9" xfId="5" applyNumberFormat="1" applyFont="1" applyFill="1" applyBorder="1" applyAlignment="1">
      <alignment horizontal="center"/>
    </xf>
    <xf numFmtId="0" fontId="18" fillId="0" borderId="9" xfId="5" applyFont="1" applyFill="1" applyBorder="1" applyAlignment="1">
      <alignment horizontal="center"/>
    </xf>
    <xf numFmtId="0" fontId="18" fillId="0" borderId="0" xfId="5" applyFont="1" applyFill="1"/>
    <xf numFmtId="0" fontId="4" fillId="0" borderId="0" xfId="5" applyFill="1"/>
    <xf numFmtId="164" fontId="0" fillId="0" borderId="9" xfId="0" applyNumberFormat="1" applyBorder="1" applyAlignment="1">
      <alignment horizontal="center"/>
    </xf>
    <xf numFmtId="0" fontId="11" fillId="15" borderId="36" xfId="0" applyFont="1" applyFill="1" applyBorder="1" applyAlignment="1">
      <alignment horizontal="centerContinuous"/>
    </xf>
    <xf numFmtId="0" fontId="11" fillId="15" borderId="37" xfId="0" applyFont="1" applyFill="1" applyBorder="1" applyAlignment="1">
      <alignment horizontal="centerContinuous"/>
    </xf>
    <xf numFmtId="0" fontId="9" fillId="0" borderId="9" xfId="0" applyFont="1" applyBorder="1" applyAlignment="1">
      <alignment horizontal="left" indent="1"/>
    </xf>
    <xf numFmtId="1" fontId="18" fillId="0" borderId="9" xfId="5" applyNumberFormat="1" applyFont="1" applyBorder="1" applyAlignment="1">
      <alignment horizontal="center"/>
    </xf>
    <xf numFmtId="1" fontId="18" fillId="0" borderId="9" xfId="5" applyNumberFormat="1" applyFont="1" applyFill="1" applyBorder="1" applyAlignment="1">
      <alignment horizontal="center"/>
    </xf>
    <xf numFmtId="1" fontId="18" fillId="0" borderId="9" xfId="1" applyNumberFormat="1" applyFont="1" applyBorder="1" applyAlignment="1">
      <alignment horizontal="center"/>
    </xf>
    <xf numFmtId="14" fontId="0" fillId="3" borderId="0" xfId="0" applyNumberFormat="1" applyFill="1"/>
    <xf numFmtId="0" fontId="0" fillId="3" borderId="0" xfId="0" applyFill="1"/>
    <xf numFmtId="164" fontId="0" fillId="3" borderId="0" xfId="0" applyNumberFormat="1" applyFill="1"/>
    <xf numFmtId="167" fontId="0" fillId="0" borderId="0" xfId="8" applyNumberFormat="1" applyFont="1"/>
    <xf numFmtId="44" fontId="18" fillId="0" borderId="9" xfId="1" applyFont="1" applyFill="1" applyBorder="1" applyAlignment="1">
      <alignment horizontal="center"/>
    </xf>
    <xf numFmtId="0" fontId="2" fillId="0" borderId="9" xfId="9" applyBorder="1"/>
    <xf numFmtId="0" fontId="2" fillId="0" borderId="9" xfId="9" applyBorder="1" applyAlignment="1"/>
    <xf numFmtId="0" fontId="2" fillId="0" borderId="9" xfId="9" applyBorder="1" applyAlignment="1">
      <alignment wrapText="1"/>
    </xf>
    <xf numFmtId="0" fontId="2" fillId="0" borderId="9" xfId="9" applyBorder="1"/>
    <xf numFmtId="0" fontId="2" fillId="0" borderId="9" xfId="9" applyBorder="1" applyAlignment="1">
      <alignment horizontal="center" wrapText="1"/>
    </xf>
    <xf numFmtId="0" fontId="0" fillId="0" borderId="0" xfId="0" applyAlignment="1"/>
    <xf numFmtId="0" fontId="2" fillId="0" borderId="38" xfId="9" applyFill="1" applyBorder="1" applyAlignment="1">
      <alignment wrapText="1"/>
    </xf>
    <xf numFmtId="0" fontId="0" fillId="0" borderId="0" xfId="0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165" fontId="0" fillId="0" borderId="0" xfId="0" applyNumberFormat="1" applyBorder="1" applyAlignment="1">
      <alignment horizontal="center"/>
    </xf>
    <xf numFmtId="0" fontId="1" fillId="0" borderId="0" xfId="5" applyFont="1"/>
    <xf numFmtId="17" fontId="4" fillId="0" borderId="7" xfId="5" applyNumberFormat="1" applyBorder="1" applyAlignment="1">
      <alignment horizontal="center"/>
    </xf>
    <xf numFmtId="14" fontId="4" fillId="13" borderId="7" xfId="5" applyNumberFormat="1" applyFill="1" applyBorder="1" applyAlignment="1">
      <alignment horizontal="center"/>
    </xf>
    <xf numFmtId="0" fontId="4" fillId="13" borderId="7" xfId="5" applyFill="1" applyBorder="1" applyAlignment="1">
      <alignment horizontal="left" indent="1"/>
    </xf>
    <xf numFmtId="0" fontId="4" fillId="13" borderId="7" xfId="5" applyFill="1" applyBorder="1"/>
    <xf numFmtId="0" fontId="4" fillId="13" borderId="7" xfId="5" applyFill="1" applyBorder="1" applyAlignment="1">
      <alignment horizontal="center"/>
    </xf>
    <xf numFmtId="0" fontId="20" fillId="16" borderId="9" xfId="0" applyFont="1" applyFill="1" applyBorder="1" applyAlignment="1"/>
    <xf numFmtId="0" fontId="20" fillId="16" borderId="9" xfId="0" applyFont="1" applyFill="1" applyBorder="1" applyAlignment="1">
      <alignment wrapText="1"/>
    </xf>
    <xf numFmtId="0" fontId="12" fillId="16" borderId="9" xfId="2" applyFill="1" applyBorder="1" applyAlignment="1"/>
    <xf numFmtId="0" fontId="20" fillId="16" borderId="9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</cellXfs>
  <cellStyles count="11">
    <cellStyle name="Currency" xfId="1" builtinId="4"/>
    <cellStyle name="Currency 2" xfId="3" xr:uid="{00000000-0005-0000-0000-000001000000}"/>
    <cellStyle name="Currency 3" xfId="10" xr:uid="{00000000-0005-0000-0000-000036000000}"/>
    <cellStyle name="Hyperlink" xfId="2" builtinId="8"/>
    <cellStyle name="Normal" xfId="0" builtinId="0"/>
    <cellStyle name="Normal 2" xfId="4" xr:uid="{00000000-0005-0000-0000-000004000000}"/>
    <cellStyle name="Normal 3" xfId="5" xr:uid="{00000000-0005-0000-0000-000005000000}"/>
    <cellStyle name="Normal 4" xfId="6" xr:uid="{00000000-0005-0000-0000-000006000000}"/>
    <cellStyle name="Normal 5" xfId="7" xr:uid="{00000000-0005-0000-0000-000007000000}"/>
    <cellStyle name="Normal 6" xfId="9" xr:uid="{00000000-0005-0000-0000-000037000000}"/>
    <cellStyle name="Percent" xfId="8" builtinId="5"/>
  </cellStyles>
  <dxfs count="22"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5</xdr:row>
      <xdr:rowOff>0</xdr:rowOff>
    </xdr:from>
    <xdr:to>
      <xdr:col>7</xdr:col>
      <xdr:colOff>438150</xdr:colOff>
      <xdr:row>6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81400" y="323850"/>
          <a:ext cx="190500" cy="161925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5</xdr:row>
      <xdr:rowOff>152400</xdr:rowOff>
    </xdr:from>
    <xdr:to>
      <xdr:col>7</xdr:col>
      <xdr:colOff>438150</xdr:colOff>
      <xdr:row>6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581400" y="476250"/>
          <a:ext cx="190500" cy="161925"/>
        </a:xfrm>
        <a:prstGeom prst="rect">
          <a:avLst/>
        </a:prstGeom>
        <a:solidFill>
          <a:schemeClr val="accent6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6</xdr:row>
      <xdr:rowOff>152400</xdr:rowOff>
    </xdr:from>
    <xdr:to>
      <xdr:col>7</xdr:col>
      <xdr:colOff>438150</xdr:colOff>
      <xdr:row>7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81400" y="638175"/>
          <a:ext cx="190500" cy="161925"/>
        </a:xfrm>
        <a:prstGeom prst="rect">
          <a:avLst/>
        </a:prstGeom>
        <a:solidFill>
          <a:srgbClr val="00B0F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8</xdr:row>
      <xdr:rowOff>0</xdr:rowOff>
    </xdr:from>
    <xdr:to>
      <xdr:col>7</xdr:col>
      <xdr:colOff>438150</xdr:colOff>
      <xdr:row>9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581400" y="809625"/>
          <a:ext cx="190500" cy="161925"/>
        </a:xfrm>
        <a:prstGeom prst="rect">
          <a:avLst/>
        </a:prstGeom>
        <a:solidFill>
          <a:srgbClr val="00B05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9</xdr:row>
      <xdr:rowOff>0</xdr:rowOff>
    </xdr:from>
    <xdr:to>
      <xdr:col>7</xdr:col>
      <xdr:colOff>438150</xdr:colOff>
      <xdr:row>10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581400" y="971550"/>
          <a:ext cx="190500" cy="161925"/>
        </a:xfrm>
        <a:prstGeom prst="rect">
          <a:avLst/>
        </a:prstGeom>
        <a:solidFill>
          <a:schemeClr val="accent2">
            <a:lumMod val="75000"/>
          </a:schemeClr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09" t="10112" r="27908" b="3433"/>
        <a:stretch/>
      </xdr:blipFill>
      <xdr:spPr>
        <a:xfrm>
          <a:off x="0" y="0"/>
          <a:ext cx="6096000" cy="7410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609599</xdr:colOff>
      <xdr:row>46</xdr:row>
      <xdr:rowOff>4784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114" t="16447" r="32945" b="5433"/>
        <a:stretch/>
      </xdr:blipFill>
      <xdr:spPr>
        <a:xfrm>
          <a:off x="0" y="0"/>
          <a:ext cx="5486399" cy="7453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9524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670" t="11335" r="28047" b="3766"/>
        <a:stretch/>
      </xdr:blipFill>
      <xdr:spPr>
        <a:xfrm>
          <a:off x="0" y="0"/>
          <a:ext cx="6105524" cy="7277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23404</xdr:colOff>
      <xdr:row>22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199" t="21559" r="18948" b="27880"/>
        <a:stretch/>
      </xdr:blipFill>
      <xdr:spPr>
        <a:xfrm>
          <a:off x="0" y="0"/>
          <a:ext cx="5509804" cy="36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95250</xdr:rowOff>
    </xdr:from>
    <xdr:to>
      <xdr:col>8</xdr:col>
      <xdr:colOff>542081</xdr:colOff>
      <xdr:row>57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09" t="10001" r="37909" b="3321"/>
        <a:stretch/>
      </xdr:blipFill>
      <xdr:spPr>
        <a:xfrm>
          <a:off x="9525" y="3657600"/>
          <a:ext cx="5409356" cy="564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Zp9DvzTGr6G7Xq6BA" TargetMode="External"/><Relationship Id="rId2" Type="http://schemas.openxmlformats.org/officeDocument/2006/relationships/hyperlink" Target="https://goo.gl/maps/MN8etbgH8My" TargetMode="External"/><Relationship Id="rId1" Type="http://schemas.openxmlformats.org/officeDocument/2006/relationships/hyperlink" Target="https://goo.gl/maps/KqjnooPRQMB2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  <pageSetUpPr fitToPage="1"/>
  </sheetPr>
  <dimension ref="A1:S16"/>
  <sheetViews>
    <sheetView tabSelected="1" zoomScale="90" zoomScaleNormal="90" workbookViewId="0">
      <selection activeCell="E7" sqref="E7"/>
    </sheetView>
  </sheetViews>
  <sheetFormatPr defaultColWidth="9.140625" defaultRowHeight="15" x14ac:dyDescent="0.25"/>
  <cols>
    <col min="1" max="1" width="9.28515625" style="88" bestFit="1" customWidth="1"/>
    <col min="2" max="2" width="13.140625" style="88" customWidth="1"/>
    <col min="3" max="3" width="13.28515625" style="88" customWidth="1"/>
    <col min="4" max="4" width="58.140625" style="88" bestFit="1" customWidth="1"/>
    <col min="5" max="5" width="31.7109375" style="88" customWidth="1"/>
    <col min="6" max="6" width="36.140625" style="88" customWidth="1"/>
    <col min="7" max="7" width="20.5703125" style="88" bestFit="1" customWidth="1"/>
    <col min="8" max="8" width="11.42578125" style="88" customWidth="1"/>
    <col min="9" max="9" width="31.7109375" style="88" customWidth="1"/>
    <col min="10" max="10" width="10.28515625" style="89" customWidth="1"/>
    <col min="11" max="11" width="1.28515625" style="88" customWidth="1"/>
    <col min="12" max="12" width="8.7109375" style="89" hidden="1" customWidth="1"/>
    <col min="13" max="13" width="11" style="89" hidden="1" customWidth="1"/>
    <col min="14" max="16" width="8.7109375" style="88" hidden="1" customWidth="1"/>
    <col min="17" max="17" width="9.140625" style="88"/>
    <col min="18" max="19" width="9.140625" style="88" customWidth="1"/>
    <col min="20" max="16384" width="9.140625" style="88"/>
  </cols>
  <sheetData>
    <row r="1" spans="1:19" ht="63" x14ac:dyDescent="0.25">
      <c r="A1" s="138" t="s">
        <v>342</v>
      </c>
      <c r="B1" s="138" t="s">
        <v>323</v>
      </c>
      <c r="C1" s="138" t="s">
        <v>324</v>
      </c>
      <c r="D1" s="139" t="s">
        <v>325</v>
      </c>
      <c r="E1" s="139" t="s">
        <v>451</v>
      </c>
      <c r="F1" s="139" t="s">
        <v>348</v>
      </c>
      <c r="G1" s="139" t="s">
        <v>326</v>
      </c>
      <c r="H1" s="140" t="s">
        <v>350</v>
      </c>
      <c r="I1" s="138" t="s">
        <v>327</v>
      </c>
      <c r="J1" s="139" t="s">
        <v>328</v>
      </c>
      <c r="K1" s="141"/>
      <c r="L1" s="140" t="s">
        <v>365</v>
      </c>
      <c r="M1" s="140" t="s">
        <v>366</v>
      </c>
      <c r="N1" s="140" t="s">
        <v>373</v>
      </c>
      <c r="O1" s="140" t="s">
        <v>376</v>
      </c>
      <c r="P1" s="140" t="s">
        <v>372</v>
      </c>
    </row>
    <row r="2" spans="1:19" ht="45" customHeight="1" x14ac:dyDescent="0.25">
      <c r="A2" s="142">
        <v>43696</v>
      </c>
      <c r="B2" s="143">
        <v>43700</v>
      </c>
      <c r="C2" s="143">
        <f>B2+2</f>
        <v>43702</v>
      </c>
      <c r="D2" s="181" t="s">
        <v>403</v>
      </c>
      <c r="E2" s="182"/>
      <c r="F2" s="183" t="s">
        <v>404</v>
      </c>
      <c r="G2" s="181" t="s">
        <v>405</v>
      </c>
      <c r="H2" s="184">
        <v>114</v>
      </c>
      <c r="I2" s="181" t="s">
        <v>406</v>
      </c>
      <c r="J2" s="184" t="s">
        <v>354</v>
      </c>
      <c r="K2" s="141"/>
      <c r="L2" s="156">
        <f>Aug!B5</f>
        <v>548</v>
      </c>
      <c r="M2" s="144"/>
      <c r="N2" s="144">
        <f>Aug!B20</f>
        <v>41</v>
      </c>
      <c r="O2" s="145">
        <f>Aug!B14</f>
        <v>9.9749999999999996</v>
      </c>
      <c r="P2" s="156">
        <f>Aug!B17</f>
        <v>20</v>
      </c>
    </row>
    <row r="3" spans="1:19" ht="45" customHeight="1" x14ac:dyDescent="0.25">
      <c r="A3" s="142">
        <f>A2+31</f>
        <v>43727</v>
      </c>
      <c r="B3" s="143">
        <v>43735</v>
      </c>
      <c r="C3" s="143">
        <f>B3+2</f>
        <v>43737</v>
      </c>
      <c r="D3" s="181" t="s">
        <v>452</v>
      </c>
      <c r="E3" s="182" t="s">
        <v>477</v>
      </c>
      <c r="F3" s="183" t="s">
        <v>465</v>
      </c>
      <c r="G3" s="181" t="s">
        <v>349</v>
      </c>
      <c r="H3" s="184">
        <v>168</v>
      </c>
      <c r="I3" s="181" t="s">
        <v>466</v>
      </c>
      <c r="J3" s="184" t="s">
        <v>354</v>
      </c>
      <c r="K3" s="141"/>
      <c r="L3" s="156">
        <f>Sep!B5</f>
        <v>425.62</v>
      </c>
      <c r="M3" s="144"/>
      <c r="N3" s="144">
        <f>Sep!B20</f>
        <v>86</v>
      </c>
      <c r="O3" s="145">
        <f>Sep!B14</f>
        <v>14.9625</v>
      </c>
      <c r="P3" s="156">
        <f>Sep!B17</f>
        <v>63</v>
      </c>
      <c r="R3" s="175" t="s">
        <v>450</v>
      </c>
    </row>
    <row r="4" spans="1:19" ht="45" customHeight="1" x14ac:dyDescent="0.25">
      <c r="A4" s="142">
        <f t="shared" ref="A4:A14" si="0">A3+31</f>
        <v>43758</v>
      </c>
      <c r="B4" s="143">
        <v>43750</v>
      </c>
      <c r="C4" s="143">
        <f t="shared" ref="C4:C10" si="1">B4+2</f>
        <v>43752</v>
      </c>
      <c r="D4" s="181" t="s">
        <v>447</v>
      </c>
      <c r="E4" s="182" t="s">
        <v>472</v>
      </c>
      <c r="F4" s="183" t="s">
        <v>473</v>
      </c>
      <c r="G4" s="181" t="s">
        <v>453</v>
      </c>
      <c r="H4" s="184">
        <v>293</v>
      </c>
      <c r="I4" s="181" t="s">
        <v>409</v>
      </c>
      <c r="J4" s="184" t="s">
        <v>354</v>
      </c>
      <c r="K4" s="141"/>
      <c r="L4" s="156">
        <f>Oct!B5</f>
        <v>400</v>
      </c>
      <c r="M4" s="144"/>
      <c r="N4" s="144">
        <f>Oct!B20</f>
        <v>116</v>
      </c>
      <c r="O4" s="145">
        <f>Oct!B14</f>
        <v>26.68392857142857</v>
      </c>
      <c r="P4" s="156">
        <f>Oct!B17</f>
        <v>81</v>
      </c>
      <c r="R4" s="146"/>
      <c r="S4" s="146"/>
    </row>
    <row r="5" spans="1:19" ht="45" customHeight="1" x14ac:dyDescent="0.25">
      <c r="A5" s="147">
        <f t="shared" si="0"/>
        <v>43789</v>
      </c>
      <c r="B5" s="148">
        <v>43784</v>
      </c>
      <c r="C5" s="148">
        <f t="shared" si="1"/>
        <v>43786</v>
      </c>
      <c r="D5" s="181" t="s">
        <v>343</v>
      </c>
      <c r="E5" s="182" t="s">
        <v>468</v>
      </c>
      <c r="F5" s="183" t="s">
        <v>474</v>
      </c>
      <c r="G5" s="181" t="s">
        <v>469</v>
      </c>
      <c r="H5" s="184">
        <v>30</v>
      </c>
      <c r="I5" s="181" t="s">
        <v>467</v>
      </c>
      <c r="J5" s="184" t="s">
        <v>354</v>
      </c>
      <c r="K5" s="150"/>
      <c r="L5" s="157">
        <f>Nov!B5</f>
        <v>0</v>
      </c>
      <c r="M5" s="149"/>
      <c r="N5" s="149">
        <f>Nov!B20</f>
        <v>21</v>
      </c>
      <c r="O5" s="163">
        <f>Nov!B14</f>
        <v>2.671875</v>
      </c>
      <c r="P5" s="157">
        <f>Nov!B17</f>
        <v>20</v>
      </c>
    </row>
    <row r="6" spans="1:19" ht="45" customHeight="1" x14ac:dyDescent="0.25">
      <c r="A6" s="147">
        <f t="shared" si="0"/>
        <v>43820</v>
      </c>
      <c r="B6" s="148">
        <v>43805</v>
      </c>
      <c r="C6" s="148">
        <f t="shared" si="1"/>
        <v>43807</v>
      </c>
      <c r="D6" s="181" t="s">
        <v>475</v>
      </c>
      <c r="E6" s="182" t="s">
        <v>479</v>
      </c>
      <c r="F6" s="183"/>
      <c r="G6" s="181"/>
      <c r="H6" s="184"/>
      <c r="I6" s="182" t="s">
        <v>476</v>
      </c>
      <c r="J6" s="184"/>
      <c r="K6" s="150"/>
      <c r="L6" s="157">
        <f>Dec!B5</f>
        <v>0</v>
      </c>
      <c r="M6" s="149"/>
      <c r="N6" s="149"/>
      <c r="O6" s="163">
        <f>Dec!B14</f>
        <v>0</v>
      </c>
      <c r="P6" s="157"/>
    </row>
    <row r="7" spans="1:19" ht="75.75" x14ac:dyDescent="0.25">
      <c r="A7" s="147">
        <f t="shared" si="0"/>
        <v>43851</v>
      </c>
      <c r="B7" s="148">
        <v>43847</v>
      </c>
      <c r="C7" s="148">
        <f t="shared" si="1"/>
        <v>43849</v>
      </c>
      <c r="D7" s="181" t="s">
        <v>454</v>
      </c>
      <c r="E7" s="182" t="s">
        <v>455</v>
      </c>
      <c r="F7" s="183"/>
      <c r="G7" s="181"/>
      <c r="H7" s="184"/>
      <c r="I7" s="181" t="s">
        <v>456</v>
      </c>
      <c r="J7" s="184"/>
      <c r="K7" s="150"/>
      <c r="L7" s="157">
        <f>Jan!B5</f>
        <v>0</v>
      </c>
      <c r="M7" s="149"/>
      <c r="N7" s="149">
        <f>Jan!B20</f>
        <v>16</v>
      </c>
      <c r="O7" s="163">
        <f>Jan!B14</f>
        <v>0</v>
      </c>
      <c r="P7" s="157">
        <f>Jan!B17</f>
        <v>20</v>
      </c>
    </row>
    <row r="8" spans="1:19" s="151" customFormat="1" ht="45" customHeight="1" x14ac:dyDescent="0.25">
      <c r="A8" s="147">
        <f t="shared" si="0"/>
        <v>43882</v>
      </c>
      <c r="B8" s="148">
        <v>43868</v>
      </c>
      <c r="C8" s="148">
        <f t="shared" si="1"/>
        <v>43870</v>
      </c>
      <c r="D8" s="181" t="s">
        <v>457</v>
      </c>
      <c r="E8" s="182"/>
      <c r="F8" s="183"/>
      <c r="G8" s="181" t="s">
        <v>458</v>
      </c>
      <c r="H8" s="184"/>
      <c r="I8" s="181"/>
      <c r="J8" s="184"/>
      <c r="K8" s="150"/>
      <c r="L8" s="157">
        <f>Feb!B5</f>
        <v>0</v>
      </c>
      <c r="M8" s="149"/>
      <c r="N8" s="149">
        <f>Feb!B20</f>
        <v>16</v>
      </c>
      <c r="O8" s="163">
        <f>Feb!B14</f>
        <v>0</v>
      </c>
      <c r="P8" s="157">
        <f>Feb!B17</f>
        <v>20</v>
      </c>
    </row>
    <row r="9" spans="1:19" ht="45" customHeight="1" x14ac:dyDescent="0.25">
      <c r="A9" s="147">
        <f t="shared" si="0"/>
        <v>43913</v>
      </c>
      <c r="B9" s="148">
        <v>43917</v>
      </c>
      <c r="C9" s="148">
        <f t="shared" si="1"/>
        <v>43919</v>
      </c>
      <c r="D9" s="181" t="s">
        <v>459</v>
      </c>
      <c r="E9" s="182"/>
      <c r="F9" s="183"/>
      <c r="G9" s="181" t="s">
        <v>460</v>
      </c>
      <c r="H9" s="184"/>
      <c r="I9" s="181"/>
      <c r="J9" s="184"/>
      <c r="K9" s="150"/>
      <c r="L9" s="157">
        <f>Mar!B5</f>
        <v>0</v>
      </c>
      <c r="M9" s="149"/>
      <c r="N9" s="149">
        <f>Mar!B20</f>
        <v>16</v>
      </c>
      <c r="O9" s="163">
        <f>Mar!B14</f>
        <v>0</v>
      </c>
      <c r="P9" s="157">
        <f>Mar!B17</f>
        <v>20</v>
      </c>
    </row>
    <row r="10" spans="1:19" ht="45" customHeight="1" x14ac:dyDescent="0.25">
      <c r="A10" s="147">
        <f t="shared" si="0"/>
        <v>43944</v>
      </c>
      <c r="B10" s="148">
        <v>43941</v>
      </c>
      <c r="C10" s="148">
        <f t="shared" si="1"/>
        <v>43943</v>
      </c>
      <c r="D10" s="181" t="s">
        <v>464</v>
      </c>
      <c r="E10" s="182"/>
      <c r="F10" s="183" t="s">
        <v>449</v>
      </c>
      <c r="G10" s="181" t="s">
        <v>405</v>
      </c>
      <c r="H10" s="184"/>
      <c r="I10" s="181" t="s">
        <v>45</v>
      </c>
      <c r="J10" s="184" t="s">
        <v>354</v>
      </c>
      <c r="K10" s="150"/>
      <c r="L10" s="157">
        <f>Apr!B5</f>
        <v>0</v>
      </c>
      <c r="M10" s="149"/>
      <c r="N10" s="149">
        <f>Apr!B20</f>
        <v>16</v>
      </c>
      <c r="O10" s="163">
        <f>Apr!B14</f>
        <v>0</v>
      </c>
      <c r="P10" s="157">
        <f>Apr!B17</f>
        <v>20</v>
      </c>
    </row>
    <row r="11" spans="1:19" ht="45" customHeight="1" x14ac:dyDescent="0.25">
      <c r="A11" s="142">
        <v>43221</v>
      </c>
      <c r="B11" s="143">
        <v>43966</v>
      </c>
      <c r="C11" s="143">
        <f t="shared" ref="C11" si="2">B11+2</f>
        <v>43968</v>
      </c>
      <c r="D11" s="181" t="s">
        <v>426</v>
      </c>
      <c r="E11" s="182"/>
      <c r="F11" s="183"/>
      <c r="G11" s="181"/>
      <c r="H11" s="184"/>
      <c r="I11" s="181"/>
      <c r="J11" s="184"/>
      <c r="K11" s="141"/>
      <c r="L11" s="158">
        <f>Oct!B13</f>
        <v>72.444444444444443</v>
      </c>
      <c r="M11" s="144"/>
      <c r="N11" s="144">
        <f>Oct!B28</f>
        <v>0</v>
      </c>
      <c r="O11" s="145">
        <f>Oct!B22</f>
        <v>0</v>
      </c>
      <c r="P11" s="156">
        <f>May!B17</f>
        <v>20</v>
      </c>
      <c r="R11" s="146"/>
      <c r="S11" s="146"/>
    </row>
    <row r="12" spans="1:19" ht="45" customHeight="1" x14ac:dyDescent="0.25">
      <c r="A12" s="142">
        <v>43252</v>
      </c>
      <c r="B12" s="143">
        <v>44011</v>
      </c>
      <c r="C12" s="143">
        <f>B12+9</f>
        <v>44020</v>
      </c>
      <c r="D12" s="181" t="s">
        <v>461</v>
      </c>
      <c r="E12" s="182"/>
      <c r="F12" s="183"/>
      <c r="G12" s="181" t="s">
        <v>462</v>
      </c>
      <c r="H12" s="184"/>
      <c r="I12" s="181" t="s">
        <v>463</v>
      </c>
      <c r="J12" s="184"/>
      <c r="K12" s="141"/>
      <c r="L12" s="158">
        <f>Jun!B5</f>
        <v>0</v>
      </c>
      <c r="M12" s="144"/>
      <c r="N12" s="144">
        <f>Jun!B20</f>
        <v>1</v>
      </c>
      <c r="O12" s="145">
        <f>Jun!B14</f>
        <v>0</v>
      </c>
      <c r="P12" s="156">
        <f>Jun!B17</f>
        <v>0</v>
      </c>
    </row>
    <row r="13" spans="1:19" ht="45" hidden="1" customHeight="1" x14ac:dyDescent="0.25">
      <c r="A13" s="176">
        <f t="shared" si="0"/>
        <v>43283</v>
      </c>
      <c r="B13" s="177"/>
      <c r="C13" s="177"/>
      <c r="D13" s="178"/>
      <c r="E13" s="178"/>
      <c r="F13" s="183"/>
      <c r="G13" s="178"/>
      <c r="H13" s="180"/>
      <c r="I13" s="179"/>
      <c r="J13" s="180"/>
      <c r="L13" s="125"/>
      <c r="M13" s="125"/>
      <c r="N13" s="125"/>
      <c r="O13" s="125"/>
      <c r="P13" s="125"/>
    </row>
    <row r="14" spans="1:19" ht="45" hidden="1" customHeight="1" x14ac:dyDescent="0.25">
      <c r="A14" s="119">
        <f t="shared" si="0"/>
        <v>43314</v>
      </c>
      <c r="B14" s="124">
        <v>43322</v>
      </c>
      <c r="C14" s="124">
        <f>B14+2</f>
        <v>43324</v>
      </c>
      <c r="D14" s="133" t="s">
        <v>346</v>
      </c>
      <c r="E14" s="133"/>
      <c r="F14" s="183"/>
      <c r="G14" s="133"/>
      <c r="H14" s="87"/>
      <c r="I14" s="86"/>
      <c r="J14" s="87"/>
      <c r="L14" s="87"/>
      <c r="M14" s="87"/>
      <c r="N14" s="87"/>
      <c r="O14" s="87"/>
      <c r="P14" s="87"/>
    </row>
    <row r="15" spans="1:19" x14ac:dyDescent="0.25">
      <c r="F15" s="183"/>
    </row>
    <row r="16" spans="1:19" x14ac:dyDescent="0.25">
      <c r="F16" s="183"/>
    </row>
  </sheetData>
  <hyperlinks>
    <hyperlink ref="F2" r:id="rId1" xr:uid="{0474DD4A-2223-412B-9C2B-61733971B644}"/>
    <hyperlink ref="F10" r:id="rId2" xr:uid="{4A4D1ED3-A904-444A-B5DC-A245F614A38A}"/>
    <hyperlink ref="F3" r:id="rId3" xr:uid="{7549E8C9-B054-4677-8B37-E8BA991DFB15}"/>
  </hyperlinks>
  <printOptions horizontalCentered="1"/>
  <pageMargins left="0.25" right="0.25" top="0.75" bottom="0.5" header="0.25" footer="0.25"/>
  <pageSetup scale="58" orientation="landscape" horizontalDpi="4294967295" verticalDpi="4294967295"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N30"/>
  <sheetViews>
    <sheetView showGridLines="0" workbookViewId="0">
      <selection activeCell="C38" sqref="C38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Calendar'!D2</f>
        <v>Family Camp @ Crook Group A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548</v>
      </c>
      <c r="C5" s="5" t="s">
        <v>5</v>
      </c>
      <c r="F5" s="15" t="s">
        <v>6</v>
      </c>
      <c r="G5" s="16"/>
      <c r="H5" s="16"/>
      <c r="I5" s="17">
        <f>'2019-20 Calendar'!H2</f>
        <v>114</v>
      </c>
      <c r="J5">
        <f>I5*2</f>
        <v>228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9</v>
      </c>
      <c r="J6">
        <v>1</v>
      </c>
    </row>
    <row r="7" spans="1:11" x14ac:dyDescent="0.2">
      <c r="A7" s="15" t="s">
        <v>9</v>
      </c>
      <c r="B7" s="19">
        <f>B10*VALUE(RIGHT(A7,2))</f>
        <v>675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300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45</v>
      </c>
      <c r="F10" s="28" t="s">
        <v>15</v>
      </c>
      <c r="G10" s="29"/>
      <c r="H10" s="29"/>
      <c r="I10" s="30">
        <f>(J5/I8)*I4</f>
        <v>42.75</v>
      </c>
    </row>
    <row r="11" spans="1:11" ht="14.25" customHeight="1" thickBot="1" x14ac:dyDescent="0.25">
      <c r="A11" s="22" t="s">
        <v>16</v>
      </c>
      <c r="B11" s="31">
        <v>15</v>
      </c>
      <c r="F11" s="15" t="s">
        <v>17</v>
      </c>
      <c r="G11" s="16"/>
      <c r="H11" s="16"/>
      <c r="I11" s="32">
        <f>I10*1.5</f>
        <v>64.125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448.875</v>
      </c>
    </row>
    <row r="13" spans="1:11" x14ac:dyDescent="0.2">
      <c r="A13" s="28" t="s">
        <v>19</v>
      </c>
      <c r="B13" s="30">
        <f>IF(SUM(B10:B11)=0,"",SUM(B5:B8)/SUM(B10:B11))</f>
        <v>25.383333333333333</v>
      </c>
    </row>
    <row r="14" spans="1:11" ht="13.5" thickBot="1" x14ac:dyDescent="0.25">
      <c r="A14" s="20" t="s">
        <v>20</v>
      </c>
      <c r="B14" s="36">
        <f>IF(B10=0,"",I12/B10)</f>
        <v>9.9749999999999996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37.152777777777779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VALUE(RIGHT(A8,3))+G18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41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Calendar'!B2</f>
        <v>43700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43702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43653</v>
      </c>
      <c r="F25" s="33" t="s">
        <v>31</v>
      </c>
      <c r="G25" s="54">
        <f>SUM(G18:G24)</f>
        <v>0</v>
      </c>
      <c r="H25" s="54"/>
      <c r="I25" s="35">
        <f>SUM(I18:I24)*B10</f>
        <v>0</v>
      </c>
    </row>
    <row r="26" spans="1:14" ht="13.5" thickBot="1" x14ac:dyDescent="0.25">
      <c r="A26" s="52" t="s">
        <v>32</v>
      </c>
      <c r="B26" s="53">
        <f>IF(B23="","",B23-40)</f>
        <v>43660</v>
      </c>
    </row>
    <row r="27" spans="1:14" ht="13.5" thickBot="1" x14ac:dyDescent="0.25">
      <c r="A27" s="52" t="s">
        <v>33</v>
      </c>
      <c r="B27" s="53">
        <f>IF(B23="","",B24-6)</f>
        <v>43696</v>
      </c>
      <c r="F27" s="55"/>
      <c r="G27" s="56"/>
      <c r="H27" s="57" t="s">
        <v>34</v>
      </c>
      <c r="I27" s="58">
        <f>SUM(B5:B8,I12)</f>
        <v>1971.875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2145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173.125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2.88</v>
      </c>
    </row>
  </sheetData>
  <conditionalFormatting sqref="I29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N30"/>
  <sheetViews>
    <sheetView showGridLines="0" workbookViewId="0">
      <selection activeCell="F38" sqref="F38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Calendar'!D3</f>
        <v>Flagstaff Extreme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f>212.81*2</f>
        <v>425.62</v>
      </c>
      <c r="C5" s="5" t="s">
        <v>5</v>
      </c>
      <c r="F5" s="15" t="s">
        <v>6</v>
      </c>
      <c r="G5" s="16"/>
      <c r="H5" s="16"/>
      <c r="I5" s="17">
        <v>168</v>
      </c>
      <c r="J5">
        <f>I5*2</f>
        <v>336</v>
      </c>
    </row>
    <row r="6" spans="1:11" x14ac:dyDescent="0.2">
      <c r="A6" s="15" t="s">
        <v>7</v>
      </c>
      <c r="B6" s="14">
        <f>B10*I25</f>
        <v>1720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63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94.5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598.5</v>
      </c>
    </row>
    <row r="13" spans="1:11" x14ac:dyDescent="0.2">
      <c r="A13" s="28" t="s">
        <v>19</v>
      </c>
      <c r="B13" s="30">
        <f>IF(SUM(B10:B11)=0,"",SUM(B5:B8)/SUM(B10:B11))</f>
        <v>58.912399999999998</v>
      </c>
    </row>
    <row r="14" spans="1:11" ht="13.5" thickBot="1" x14ac:dyDescent="0.25">
      <c r="A14" s="20" t="s">
        <v>20</v>
      </c>
      <c r="B14" s="36">
        <f>IF(B10=0,"",I12/B10)</f>
        <v>14.9625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IF(B10=0,"",(B5+B7+I12)/B10)+I25</f>
        <v>83.602999999999994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VALUE(RIGHT(A8,3))+I25</f>
        <v>63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 t="s">
        <v>470</v>
      </c>
      <c r="G18" s="46">
        <v>43</v>
      </c>
      <c r="H18" s="46">
        <v>1</v>
      </c>
      <c r="I18" s="47">
        <f t="shared" ref="I18:I24" si="0">H18*G18</f>
        <v>43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86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Calendar'!B3</f>
        <v>43735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43737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43696</v>
      </c>
      <c r="F25" s="33" t="s">
        <v>31</v>
      </c>
      <c r="G25" s="54">
        <f>SUM(G18:G24)</f>
        <v>43</v>
      </c>
      <c r="H25" s="54"/>
      <c r="I25" s="35">
        <f>SUM(I18:I24)</f>
        <v>43</v>
      </c>
    </row>
    <row r="26" spans="1:14" ht="13.5" thickBot="1" x14ac:dyDescent="0.25">
      <c r="A26" s="52" t="s">
        <v>32</v>
      </c>
      <c r="B26" s="53">
        <f>Aug!B24+1</f>
        <v>43703</v>
      </c>
    </row>
    <row r="27" spans="1:14" ht="13.5" thickBot="1" x14ac:dyDescent="0.25">
      <c r="A27" s="52" t="s">
        <v>33</v>
      </c>
      <c r="B27" s="53">
        <f>IF(B23="","",B24-6)</f>
        <v>43731</v>
      </c>
      <c r="F27" s="55"/>
      <c r="G27" s="56"/>
      <c r="H27" s="57" t="s">
        <v>34</v>
      </c>
      <c r="I27" s="58">
        <f>SUM(B5:B8,I12)</f>
        <v>3544.12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3640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95.880000000000109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4.12</v>
      </c>
    </row>
  </sheetData>
  <conditionalFormatting sqref="I29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M30"/>
  <sheetViews>
    <sheetView showGridLines="0" workbookViewId="0">
      <selection activeCell="B16" sqref="B1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Calendar'!D4</f>
        <v>Water Trip - Hoover Dam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400</v>
      </c>
      <c r="C5" s="5" t="s">
        <v>5</v>
      </c>
      <c r="F5" s="15" t="s">
        <v>6</v>
      </c>
      <c r="G5" s="16"/>
      <c r="H5" s="16"/>
      <c r="I5" s="17">
        <f>'2019-20 Calendar'!H4</f>
        <v>293</v>
      </c>
      <c r="J5">
        <f>I5*2</f>
        <v>586</v>
      </c>
    </row>
    <row r="6" spans="1:11" x14ac:dyDescent="0.2">
      <c r="A6" s="15" t="s">
        <v>7</v>
      </c>
      <c r="B6" s="14">
        <f>I25</f>
        <v>2135</v>
      </c>
      <c r="C6" s="5" t="s">
        <v>5</v>
      </c>
      <c r="F6" s="15" t="s">
        <v>8</v>
      </c>
      <c r="G6" s="16"/>
      <c r="H6" s="16"/>
      <c r="I6" s="18">
        <f>ROUNDUP(B10/5,0)</f>
        <v>7</v>
      </c>
      <c r="J6">
        <v>1</v>
      </c>
    </row>
    <row r="7" spans="1:11" x14ac:dyDescent="0.2">
      <c r="A7" s="15" t="s">
        <v>9</v>
      </c>
      <c r="B7" s="19">
        <f>B10*VALUE(RIGHT(A7,2))</f>
        <v>525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35</v>
      </c>
      <c r="F10" s="28" t="s">
        <v>15</v>
      </c>
      <c r="G10" s="29"/>
      <c r="H10" s="29"/>
      <c r="I10" s="30">
        <f>(J5/I8)*I4</f>
        <v>109.875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164.8125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933.9375</v>
      </c>
    </row>
    <row r="13" spans="1:11" x14ac:dyDescent="0.2">
      <c r="A13" s="28" t="s">
        <v>19</v>
      </c>
      <c r="B13" s="30">
        <f>IF(SUM(B10:B11)=0,"",SUM(B5:B8)/SUM(B10:B11))</f>
        <v>72.444444444444443</v>
      </c>
    </row>
    <row r="14" spans="1:11" ht="13.5" thickBot="1" x14ac:dyDescent="0.25">
      <c r="A14" s="20" t="s">
        <v>20</v>
      </c>
      <c r="B14" s="36">
        <f>IF(B10=0,"",I12/B10)</f>
        <v>26.68392857142857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114.1125</v>
      </c>
      <c r="F16" s="39" t="s">
        <v>22</v>
      </c>
      <c r="G16" s="40"/>
      <c r="H16" s="40"/>
      <c r="I16" s="41"/>
    </row>
    <row r="17" spans="1:13" ht="13.5" thickBot="1" x14ac:dyDescent="0.25">
      <c r="A17" s="37" t="s">
        <v>23</v>
      </c>
      <c r="B17" s="38">
        <f>VALUE(RIGHT(A8,3))+G18+G19</f>
        <v>81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3" x14ac:dyDescent="0.2">
      <c r="F18" s="45" t="s">
        <v>478</v>
      </c>
      <c r="G18" s="46">
        <v>46</v>
      </c>
      <c r="H18" s="46">
        <v>1</v>
      </c>
      <c r="I18" s="47">
        <f t="shared" ref="I18:I24" si="0">H18*G18</f>
        <v>46</v>
      </c>
      <c r="M18" s="137"/>
    </row>
    <row r="19" spans="1:13" ht="13.5" thickBot="1" x14ac:dyDescent="0.25">
      <c r="F19" s="48" t="s">
        <v>471</v>
      </c>
      <c r="G19" s="49">
        <v>15</v>
      </c>
      <c r="H19" s="49">
        <v>1</v>
      </c>
      <c r="I19" s="32">
        <f t="shared" si="0"/>
        <v>15</v>
      </c>
    </row>
    <row r="20" spans="1:13" ht="13.5" thickBot="1" x14ac:dyDescent="0.25">
      <c r="A20" s="50" t="s">
        <v>27</v>
      </c>
      <c r="B20" s="51">
        <f>IF(ISERROR(CEILING(B16,5)+1),"",CEILING(B16,5)+1)</f>
        <v>116</v>
      </c>
      <c r="C20" s="5">
        <v>0</v>
      </c>
      <c r="F20" s="48"/>
      <c r="G20" s="49"/>
      <c r="H20" s="49"/>
      <c r="I20" s="32">
        <f t="shared" si="0"/>
        <v>0</v>
      </c>
    </row>
    <row r="21" spans="1:13" x14ac:dyDescent="0.2">
      <c r="F21" s="48"/>
      <c r="G21" s="49"/>
      <c r="H21" s="49"/>
      <c r="I21" s="32">
        <f t="shared" si="0"/>
        <v>0</v>
      </c>
    </row>
    <row r="22" spans="1:13" x14ac:dyDescent="0.2">
      <c r="F22" s="48"/>
      <c r="G22" s="49"/>
      <c r="H22" s="49"/>
      <c r="I22" s="32">
        <f t="shared" si="0"/>
        <v>0</v>
      </c>
    </row>
    <row r="23" spans="1:13" x14ac:dyDescent="0.2">
      <c r="A23" s="52" t="s">
        <v>28</v>
      </c>
      <c r="B23" s="53">
        <f>'2019-20 Calendar'!B4</f>
        <v>43750</v>
      </c>
      <c r="F23" s="48"/>
      <c r="G23" s="49"/>
      <c r="H23" s="49"/>
      <c r="I23" s="32">
        <f t="shared" si="0"/>
        <v>0</v>
      </c>
    </row>
    <row r="24" spans="1:13" x14ac:dyDescent="0.2">
      <c r="A24" s="52" t="s">
        <v>29</v>
      </c>
      <c r="B24" s="53">
        <f>IF(B23="","",B23+2)</f>
        <v>43752</v>
      </c>
      <c r="F24" s="48"/>
      <c r="G24" s="49"/>
      <c r="H24" s="49"/>
      <c r="I24" s="32">
        <f t="shared" si="0"/>
        <v>0</v>
      </c>
    </row>
    <row r="25" spans="1:13" ht="13.5" thickBot="1" x14ac:dyDescent="0.25">
      <c r="A25" s="52" t="s">
        <v>30</v>
      </c>
      <c r="B25" s="53">
        <f>IF(B23="","",B26-7)</f>
        <v>43731</v>
      </c>
      <c r="F25" s="33" t="s">
        <v>31</v>
      </c>
      <c r="G25" s="54">
        <f>SUM(G18:G24)</f>
        <v>61</v>
      </c>
      <c r="H25" s="54"/>
      <c r="I25" s="35">
        <f>SUM(I18:I24)*B10</f>
        <v>2135</v>
      </c>
    </row>
    <row r="26" spans="1:13" ht="13.5" thickBot="1" x14ac:dyDescent="0.25">
      <c r="A26" s="52" t="s">
        <v>32</v>
      </c>
      <c r="B26" s="53">
        <f>Sep!B24+1</f>
        <v>43738</v>
      </c>
    </row>
    <row r="27" spans="1:13" ht="13.5" thickBot="1" x14ac:dyDescent="0.25">
      <c r="A27" s="52" t="s">
        <v>33</v>
      </c>
      <c r="B27" s="53">
        <f>IF(B23="","",B24-6)</f>
        <v>43746</v>
      </c>
      <c r="F27" s="55"/>
      <c r="G27" s="56"/>
      <c r="H27" s="57" t="s">
        <v>34</v>
      </c>
      <c r="I27" s="58">
        <f>SUM(B5:B8,I12)</f>
        <v>4193.9375</v>
      </c>
    </row>
    <row r="28" spans="1:13" ht="13.5" thickBot="1" x14ac:dyDescent="0.25">
      <c r="F28" s="55"/>
      <c r="G28" s="59"/>
      <c r="H28" s="60" t="s">
        <v>35</v>
      </c>
      <c r="I28" s="61">
        <f>IF(ISERROR((B10*B20)+(B11*20)),"",(B10*B20)+(B11*20))</f>
        <v>4260</v>
      </c>
      <c r="L28" s="62"/>
    </row>
    <row r="29" spans="1:13" ht="13.5" thickBot="1" x14ac:dyDescent="0.25">
      <c r="A29" s="63"/>
      <c r="F29" s="55"/>
      <c r="G29" s="64"/>
      <c r="H29" s="65" t="s">
        <v>36</v>
      </c>
      <c r="I29" s="66">
        <f>IF(ISERROR(I28-I27),"",I28-I27)</f>
        <v>66.0625</v>
      </c>
    </row>
    <row r="30" spans="1:13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4.9400000000000004</v>
      </c>
    </row>
  </sheetData>
  <conditionalFormatting sqref="I29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N30"/>
  <sheetViews>
    <sheetView showGridLines="0" workbookViewId="0">
      <selection activeCell="B38" sqref="B38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Calendar'!D5</f>
        <v>Webelos Overnighter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Calendar'!H5</f>
        <v>30</v>
      </c>
      <c r="J5">
        <f>I5*2</f>
        <v>60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11.25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16.875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106.875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2.671875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17.671875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21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Calendar'!B5</f>
        <v>43784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43786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43746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Oct!B24+1</f>
        <v>43753</v>
      </c>
    </row>
    <row r="27" spans="1:14" ht="13.5" thickBot="1" x14ac:dyDescent="0.25">
      <c r="A27" s="52" t="s">
        <v>33</v>
      </c>
      <c r="B27" s="53">
        <f>IF(B23="","",B24-6)</f>
        <v>43780</v>
      </c>
      <c r="F27" s="55"/>
      <c r="G27" s="56"/>
      <c r="H27" s="57" t="s">
        <v>34</v>
      </c>
      <c r="I27" s="58">
        <f>SUM(B5:B8,I12)</f>
        <v>906.875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1040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133.125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2.3299999999999996</v>
      </c>
    </row>
  </sheetData>
  <conditionalFormatting sqref="I29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pageSetUpPr fitToPage="1"/>
  </sheetPr>
  <dimension ref="A1:N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85" t="str">
        <f>'2019-20 Calendar'!D6</f>
        <v>Picacho Peak - Pima Air Museum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Calendar'!H6</f>
        <v>0</v>
      </c>
      <c r="J5">
        <f>I5*2</f>
        <v>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Calendar'!B6</f>
        <v>43805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43807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43780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Nov!B24+1</f>
        <v>43787</v>
      </c>
    </row>
    <row r="27" spans="1:14" ht="13.5" thickBot="1" x14ac:dyDescent="0.25">
      <c r="A27" s="52" t="s">
        <v>33</v>
      </c>
      <c r="B27" s="53">
        <f>IF(B23="","",B24-6)</f>
        <v>43801</v>
      </c>
      <c r="F27" s="55"/>
      <c r="G27" s="56"/>
      <c r="H27" s="57" t="s">
        <v>34</v>
      </c>
      <c r="I27" s="58">
        <f>SUM(B5:B8,I12)</f>
        <v>800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5" thickBot="1" x14ac:dyDescent="0.25">
      <c r="A30" s="67" t="s">
        <v>377</v>
      </c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N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Calendar'!D7</f>
        <v>Superstition Backpack Trip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Calendar'!H7</f>
        <v>0</v>
      </c>
      <c r="J5">
        <f>I5*2</f>
        <v>0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Calendar'!B7</f>
        <v>43847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43849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43843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Jan!B24+1</f>
        <v>43850</v>
      </c>
    </row>
    <row r="27" spans="1:14" ht="13.5" thickBot="1" x14ac:dyDescent="0.25">
      <c r="A27" s="52" t="s">
        <v>33</v>
      </c>
      <c r="B27" s="53">
        <f>IF(B23="","",B24-6)</f>
        <v>43843</v>
      </c>
      <c r="F27" s="55"/>
      <c r="G27" s="56"/>
      <c r="H27" s="57" t="s">
        <v>34</v>
      </c>
      <c r="I27" s="58">
        <f>SUM(B5:B8,I12)</f>
        <v>800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A1:N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Calendar'!D8</f>
        <v>Ski Trip - Sunrise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Calendar'!H8</f>
        <v>0</v>
      </c>
      <c r="J5">
        <f>I5*2</f>
        <v>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Calendar'!B8</f>
        <v>43868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43870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43843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Jan!B24+1</f>
        <v>43850</v>
      </c>
    </row>
    <row r="27" spans="1:14" ht="13.5" thickBot="1" x14ac:dyDescent="0.25">
      <c r="A27" s="52" t="s">
        <v>33</v>
      </c>
      <c r="B27" s="53">
        <f>IF(B23="","",B24-6)</f>
        <v>43864</v>
      </c>
      <c r="F27" s="55"/>
      <c r="G27" s="56"/>
      <c r="H27" s="57" t="s">
        <v>34</v>
      </c>
      <c r="I27" s="58">
        <f>SUM(B5:B8,I12)</f>
        <v>800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9" priority="1" operator="lessThan">
      <formula>0</formula>
    </cfRule>
    <cfRule type="cellIs" dxfId="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pageSetUpPr fitToPage="1"/>
  </sheetPr>
  <dimension ref="A1:Q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Calendar'!D9</f>
        <v>New Scout Campout - Sedona area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Calendar'!H9</f>
        <v>0</v>
      </c>
      <c r="J5">
        <f>I5*2</f>
        <v>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7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7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7" ht="13.5" thickBot="1" x14ac:dyDescent="0.25">
      <c r="F19" s="48"/>
      <c r="G19" s="49"/>
      <c r="H19" s="49"/>
      <c r="I19" s="32">
        <f t="shared" si="0"/>
        <v>0</v>
      </c>
    </row>
    <row r="20" spans="1:17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  <c r="N20" t="s">
        <v>387</v>
      </c>
      <c r="Q20" t="s">
        <v>388</v>
      </c>
    </row>
    <row r="21" spans="1:17" x14ac:dyDescent="0.2">
      <c r="F21" s="48"/>
      <c r="G21" s="49"/>
      <c r="H21" s="49"/>
      <c r="I21" s="32">
        <f t="shared" si="0"/>
        <v>0</v>
      </c>
    </row>
    <row r="22" spans="1:17" x14ac:dyDescent="0.2">
      <c r="F22" s="48"/>
      <c r="G22" s="49"/>
      <c r="H22" s="49"/>
      <c r="I22" s="32">
        <f t="shared" si="0"/>
        <v>0</v>
      </c>
    </row>
    <row r="23" spans="1:17" x14ac:dyDescent="0.2">
      <c r="A23" s="52" t="s">
        <v>28</v>
      </c>
      <c r="B23" s="53">
        <f>'2019-20 Calendar'!B9</f>
        <v>43917</v>
      </c>
      <c r="F23" s="48"/>
      <c r="G23" s="49"/>
      <c r="H23" s="49"/>
      <c r="I23" s="32">
        <f t="shared" si="0"/>
        <v>0</v>
      </c>
    </row>
    <row r="24" spans="1:17" x14ac:dyDescent="0.2">
      <c r="A24" s="52" t="s">
        <v>29</v>
      </c>
      <c r="B24" s="53">
        <f>IF(B23="","",B23+2)</f>
        <v>43919</v>
      </c>
      <c r="F24" s="48"/>
      <c r="G24" s="49"/>
      <c r="H24" s="49"/>
      <c r="I24" s="32">
        <f t="shared" si="0"/>
        <v>0</v>
      </c>
    </row>
    <row r="25" spans="1:17" ht="13.5" thickBot="1" x14ac:dyDescent="0.25">
      <c r="A25" s="52" t="s">
        <v>30</v>
      </c>
      <c r="B25" s="53">
        <f>IF(B23="","",B26-7)</f>
        <v>43864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7" ht="13.5" thickBot="1" x14ac:dyDescent="0.25">
      <c r="A26" s="52" t="s">
        <v>32</v>
      </c>
      <c r="B26" s="53">
        <f>Feb!B24+1</f>
        <v>43871</v>
      </c>
    </row>
    <row r="27" spans="1:17" ht="13.5" thickBot="1" x14ac:dyDescent="0.25">
      <c r="A27" s="52" t="s">
        <v>33</v>
      </c>
      <c r="B27" s="53">
        <f>IF(B23="","",B24-6)</f>
        <v>43913</v>
      </c>
      <c r="F27" s="55"/>
      <c r="G27" s="56"/>
      <c r="H27" s="57" t="s">
        <v>34</v>
      </c>
      <c r="I27" s="58">
        <f>SUM(B5:B8,I12)</f>
        <v>800</v>
      </c>
    </row>
    <row r="28" spans="1:17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7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7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pageSetUpPr fitToPage="1"/>
  </sheetPr>
  <dimension ref="A1:R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11.28515625" customWidth="1"/>
    <col min="18" max="18" width="10.7109375" customWidth="1"/>
  </cols>
  <sheetData>
    <row r="1" spans="1:18" ht="30.75" thickBot="1" x14ac:dyDescent="0.45">
      <c r="A1" s="1" t="str">
        <f>'2019-20 Calendar'!D10</f>
        <v>Outlaw VI - Scout Wars</v>
      </c>
      <c r="B1" s="2"/>
      <c r="C1" s="3"/>
      <c r="D1" s="2"/>
      <c r="E1" s="2"/>
      <c r="F1" s="2"/>
      <c r="G1" s="2"/>
      <c r="H1" s="2"/>
      <c r="I1" s="4"/>
    </row>
    <row r="2" spans="1:18" ht="13.5" thickBot="1" x14ac:dyDescent="0.25"/>
    <row r="3" spans="1:18" ht="16.5" thickBot="1" x14ac:dyDescent="0.3">
      <c r="A3" s="6" t="s">
        <v>0</v>
      </c>
      <c r="B3" s="7"/>
      <c r="F3" s="6" t="s">
        <v>1</v>
      </c>
      <c r="G3" s="8"/>
      <c r="H3" s="8"/>
      <c r="I3" s="7"/>
      <c r="N3" s="153" t="s">
        <v>394</v>
      </c>
      <c r="O3" s="154"/>
    </row>
    <row r="4" spans="1:18" x14ac:dyDescent="0.2">
      <c r="A4" s="9"/>
      <c r="B4" s="10" t="s">
        <v>2</v>
      </c>
      <c r="F4" s="11" t="s">
        <v>3</v>
      </c>
      <c r="G4" s="12"/>
      <c r="H4" s="12"/>
      <c r="I4" s="13">
        <v>3</v>
      </c>
      <c r="N4" s="52" t="s">
        <v>389</v>
      </c>
      <c r="O4" s="152">
        <v>6</v>
      </c>
    </row>
    <row r="5" spans="1:18" x14ac:dyDescent="0.2">
      <c r="A5" s="15" t="s">
        <v>393</v>
      </c>
      <c r="B5" s="14"/>
      <c r="C5" s="5" t="s">
        <v>5</v>
      </c>
      <c r="F5" s="15" t="s">
        <v>6</v>
      </c>
      <c r="G5" s="16"/>
      <c r="H5" s="16"/>
      <c r="I5" s="17">
        <f>'2019-20 Calendar'!H10</f>
        <v>0</v>
      </c>
      <c r="J5">
        <f>I5*2</f>
        <v>0</v>
      </c>
      <c r="N5" s="52" t="s">
        <v>390</v>
      </c>
      <c r="O5" s="152">
        <v>9</v>
      </c>
      <c r="Q5" s="63" t="s">
        <v>391</v>
      </c>
      <c r="R5" s="63" t="s">
        <v>392</v>
      </c>
    </row>
    <row r="6" spans="1:18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  <c r="N6" s="52" t="s">
        <v>327</v>
      </c>
      <c r="O6" s="152">
        <v>5</v>
      </c>
      <c r="Q6">
        <v>200</v>
      </c>
      <c r="R6" s="68">
        <v>3.86</v>
      </c>
    </row>
    <row r="7" spans="1:18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  <c r="N7" s="52"/>
      <c r="O7" s="152"/>
    </row>
    <row r="8" spans="1:18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  <c r="N8" s="16" t="s">
        <v>395</v>
      </c>
      <c r="O8" s="152"/>
    </row>
    <row r="9" spans="1:18" ht="13.5" thickBot="1" x14ac:dyDescent="0.25">
      <c r="B9" s="25"/>
      <c r="I9" s="25"/>
      <c r="N9" s="155" t="s">
        <v>396</v>
      </c>
      <c r="O9" s="152"/>
    </row>
    <row r="10" spans="1:18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  <c r="N10" s="155" t="s">
        <v>397</v>
      </c>
      <c r="O10" s="152"/>
    </row>
    <row r="11" spans="1:18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  <c r="N11" s="155" t="s">
        <v>398</v>
      </c>
      <c r="O11" s="152"/>
    </row>
    <row r="12" spans="1:18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  <c r="N12" s="52" t="s">
        <v>26</v>
      </c>
      <c r="O12" s="152">
        <f>SUM(O4:O6)</f>
        <v>20</v>
      </c>
    </row>
    <row r="13" spans="1:18" x14ac:dyDescent="0.2">
      <c r="A13" s="28" t="s">
        <v>19</v>
      </c>
      <c r="B13" s="30">
        <f>IF(SUM(B10:B11)=0,"",SUM(B5:B8)/SUM(B10:B11))</f>
        <v>16</v>
      </c>
    </row>
    <row r="14" spans="1:18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8" ht="13.5" thickBot="1" x14ac:dyDescent="0.25">
      <c r="B15" s="25"/>
    </row>
    <row r="16" spans="1:18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5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5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5" ht="13.5" thickBot="1" x14ac:dyDescent="0.25">
      <c r="F19" s="48"/>
      <c r="G19" s="49"/>
      <c r="H19" s="49"/>
      <c r="I19" s="32">
        <f t="shared" si="0"/>
        <v>0</v>
      </c>
    </row>
    <row r="20" spans="1:15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5" x14ac:dyDescent="0.2">
      <c r="F21" s="48"/>
      <c r="G21" s="49"/>
      <c r="H21" s="49"/>
      <c r="I21" s="32">
        <f t="shared" si="0"/>
        <v>0</v>
      </c>
    </row>
    <row r="22" spans="1:15" x14ac:dyDescent="0.2">
      <c r="F22" s="48"/>
      <c r="G22" s="49"/>
      <c r="H22" s="49"/>
      <c r="I22" s="32">
        <f t="shared" si="0"/>
        <v>0</v>
      </c>
    </row>
    <row r="23" spans="1:15" x14ac:dyDescent="0.2">
      <c r="A23" s="52" t="s">
        <v>28</v>
      </c>
      <c r="B23" s="53">
        <f>'2019-20 Calendar'!B10</f>
        <v>43941</v>
      </c>
      <c r="F23" s="48"/>
      <c r="G23" s="49"/>
      <c r="H23" s="49"/>
      <c r="I23" s="32">
        <f t="shared" si="0"/>
        <v>0</v>
      </c>
    </row>
    <row r="24" spans="1:15" x14ac:dyDescent="0.2">
      <c r="A24" s="52" t="s">
        <v>29</v>
      </c>
      <c r="B24" s="53">
        <f>IF(B23="","",B23+2)</f>
        <v>43943</v>
      </c>
      <c r="F24" s="48"/>
      <c r="G24" s="49"/>
      <c r="H24" s="49"/>
      <c r="I24" s="32">
        <f t="shared" si="0"/>
        <v>0</v>
      </c>
      <c r="O24" s="134"/>
    </row>
    <row r="25" spans="1:15" ht="13.5" thickBot="1" x14ac:dyDescent="0.25">
      <c r="A25" s="52" t="s">
        <v>30</v>
      </c>
      <c r="B25" s="53">
        <f>IF(B23="","",B26-7)</f>
        <v>43913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5" ht="13.5" thickBot="1" x14ac:dyDescent="0.25">
      <c r="A26" s="52" t="s">
        <v>32</v>
      </c>
      <c r="B26" s="53">
        <f>Mar!B24+1</f>
        <v>43920</v>
      </c>
    </row>
    <row r="27" spans="1:15" ht="13.5" thickBot="1" x14ac:dyDescent="0.25">
      <c r="A27" s="52" t="s">
        <v>33</v>
      </c>
      <c r="B27" s="53">
        <f>IF(B23="","",B24-6)</f>
        <v>43937</v>
      </c>
      <c r="F27" s="55"/>
      <c r="G27" s="56"/>
      <c r="H27" s="57" t="s">
        <v>34</v>
      </c>
      <c r="I27" s="58">
        <f>SUM(B5:B8,I12)</f>
        <v>800</v>
      </c>
    </row>
    <row r="28" spans="1:15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5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5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5" priority="1" operator="lessThan">
      <formula>0</formula>
    </cfRule>
    <cfRule type="cellIs" dxfId="4" priority="2" operator="greaterThan">
      <formula>0</formula>
    </cfRule>
  </conditionalFormatting>
  <pageMargins left="0.75" right="0.75" top="1" bottom="1" header="0.5" footer="0.5"/>
  <pageSetup scale="68" orientation="landscape" horizontalDpi="4294967295" verticalDpi="4294967295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pageSetUpPr fitToPage="1"/>
  </sheetPr>
  <dimension ref="A1:Q30"/>
  <sheetViews>
    <sheetView showGridLines="0" workbookViewId="0">
      <selection activeCell="M1" sqref="M1:P104857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3" max="16" width="0" hidden="1" customWidth="1"/>
    <col min="17" max="17" width="29.85546875" bestFit="1" customWidth="1"/>
    <col min="18" max="18" width="30.85546875" bestFit="1" customWidth="1"/>
  </cols>
  <sheetData>
    <row r="1" spans="1:17" ht="30.75" thickBot="1" x14ac:dyDescent="0.45">
      <c r="A1" s="1" t="str">
        <f>'2019-20 Calendar'!D11</f>
        <v>Scout Cave</v>
      </c>
      <c r="B1" s="2"/>
      <c r="C1" s="3"/>
      <c r="D1" s="2"/>
      <c r="E1" s="2"/>
      <c r="F1" s="2"/>
      <c r="G1" s="2"/>
      <c r="H1" s="2"/>
      <c r="I1" s="4"/>
    </row>
    <row r="2" spans="1:17" ht="13.5" thickBot="1" x14ac:dyDescent="0.25"/>
    <row r="3" spans="1:17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7" x14ac:dyDescent="0.2">
      <c r="A4" s="9"/>
      <c r="B4" s="10" t="s">
        <v>2</v>
      </c>
      <c r="F4" s="11" t="s">
        <v>3</v>
      </c>
      <c r="G4" s="12"/>
      <c r="H4" s="12"/>
      <c r="I4" s="13">
        <v>3</v>
      </c>
      <c r="Q4" s="67"/>
    </row>
    <row r="5" spans="1:17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Calendar'!H11</f>
        <v>0</v>
      </c>
      <c r="J5">
        <f>I5*2</f>
        <v>0</v>
      </c>
    </row>
    <row r="6" spans="1:17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6</v>
      </c>
      <c r="J6">
        <v>1</v>
      </c>
    </row>
    <row r="7" spans="1:17" x14ac:dyDescent="0.2">
      <c r="A7" s="15" t="s">
        <v>9</v>
      </c>
      <c r="B7" s="19">
        <f>B10*VALUE(RIGHT(A7,2))</f>
        <v>420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7" ht="13.5" thickBot="1" x14ac:dyDescent="0.25">
      <c r="A8" s="20" t="s">
        <v>12</v>
      </c>
      <c r="B8" s="21">
        <f>B11*VALUE(RIGHT(A8,2))</f>
        <v>160</v>
      </c>
      <c r="C8" s="5" t="s">
        <v>10</v>
      </c>
      <c r="F8" s="22" t="s">
        <v>13</v>
      </c>
      <c r="G8" s="23"/>
      <c r="H8" s="23"/>
      <c r="I8" s="24">
        <v>16</v>
      </c>
    </row>
    <row r="9" spans="1:17" ht="13.5" thickBot="1" x14ac:dyDescent="0.25">
      <c r="B9" s="25"/>
      <c r="I9" s="25"/>
    </row>
    <row r="10" spans="1:17" ht="14.25" customHeight="1" x14ac:dyDescent="0.2">
      <c r="A10" s="26" t="s">
        <v>14</v>
      </c>
      <c r="B10" s="27">
        <v>28</v>
      </c>
      <c r="F10" s="28" t="s">
        <v>15</v>
      </c>
      <c r="G10" s="29"/>
      <c r="H10" s="29"/>
      <c r="I10" s="30">
        <f>(J5/I8)*I4</f>
        <v>0</v>
      </c>
    </row>
    <row r="11" spans="1:17" ht="14.25" customHeight="1" thickBot="1" x14ac:dyDescent="0.25">
      <c r="A11" s="22" t="s">
        <v>16</v>
      </c>
      <c r="B11" s="31">
        <v>8</v>
      </c>
      <c r="F11" s="15" t="s">
        <v>17</v>
      </c>
      <c r="G11" s="16"/>
      <c r="H11" s="16"/>
      <c r="I11" s="32">
        <f>I10*1.5</f>
        <v>0</v>
      </c>
    </row>
    <row r="12" spans="1:17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7" x14ac:dyDescent="0.2">
      <c r="A13" s="28" t="s">
        <v>19</v>
      </c>
      <c r="B13" s="30">
        <f>IF(SUM(B10:B11)=0,"",SUM(B5:B8)/SUM(B10:B11))</f>
        <v>16.111111111111111</v>
      </c>
    </row>
    <row r="14" spans="1:17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7" ht="13.5" thickBot="1" x14ac:dyDescent="0.25">
      <c r="B15" s="25"/>
    </row>
    <row r="16" spans="1:17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Calendar'!B11</f>
        <v>43966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43968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43937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Apr!B24+1</f>
        <v>43944</v>
      </c>
    </row>
    <row r="27" spans="1:14" ht="13.5" thickBot="1" x14ac:dyDescent="0.25">
      <c r="A27" s="52" t="s">
        <v>33</v>
      </c>
      <c r="B27" s="53">
        <f>IF(B23="","",B24-6)</f>
        <v>43962</v>
      </c>
      <c r="F27" s="55"/>
      <c r="G27" s="56"/>
      <c r="H27" s="57" t="s">
        <v>34</v>
      </c>
      <c r="I27" s="58">
        <f>SUM(B5:B8,I12)</f>
        <v>580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608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28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orientation="landscape" horizontalDpi="4294967295" verticalDpi="4294967295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N14"/>
  <sheetViews>
    <sheetView workbookViewId="0">
      <selection activeCell="J4" sqref="J4:J14"/>
    </sheetView>
  </sheetViews>
  <sheetFormatPr defaultRowHeight="12.75" x14ac:dyDescent="0.2"/>
  <cols>
    <col min="1" max="1" width="9.28515625" bestFit="1" customWidth="1"/>
    <col min="2" max="3" width="10.140625" bestFit="1" customWidth="1"/>
    <col min="4" max="4" width="33.42578125" bestFit="1" customWidth="1"/>
    <col min="5" max="5" width="20.85546875" bestFit="1" customWidth="1"/>
    <col min="7" max="7" width="41" bestFit="1" customWidth="1"/>
  </cols>
  <sheetData>
    <row r="3" spans="1:14" x14ac:dyDescent="0.2">
      <c r="A3" t="s">
        <v>342</v>
      </c>
      <c r="B3" t="s">
        <v>323</v>
      </c>
      <c r="C3" t="s">
        <v>324</v>
      </c>
      <c r="D3" t="s">
        <v>325</v>
      </c>
      <c r="E3" t="s">
        <v>326</v>
      </c>
      <c r="F3" t="s">
        <v>350</v>
      </c>
      <c r="G3" t="s">
        <v>327</v>
      </c>
      <c r="H3" t="s">
        <v>365</v>
      </c>
      <c r="I3" t="s">
        <v>366</v>
      </c>
      <c r="J3" t="s">
        <v>373</v>
      </c>
      <c r="K3" t="s">
        <v>376</v>
      </c>
      <c r="L3" t="s">
        <v>372</v>
      </c>
      <c r="M3" s="63" t="s">
        <v>401</v>
      </c>
      <c r="N3" s="63" t="s">
        <v>402</v>
      </c>
    </row>
    <row r="4" spans="1:14" x14ac:dyDescent="0.2">
      <c r="A4" s="134">
        <v>42948</v>
      </c>
      <c r="B4" s="134">
        <v>42965</v>
      </c>
      <c r="C4" s="134">
        <v>42967</v>
      </c>
      <c r="D4" t="s">
        <v>341</v>
      </c>
      <c r="E4" t="s">
        <v>349</v>
      </c>
      <c r="F4">
        <v>232</v>
      </c>
      <c r="G4" t="s">
        <v>359</v>
      </c>
      <c r="H4">
        <v>360</v>
      </c>
      <c r="I4">
        <v>43</v>
      </c>
      <c r="J4">
        <v>91</v>
      </c>
      <c r="K4" s="68">
        <v>20.662500000000001</v>
      </c>
      <c r="L4">
        <v>63</v>
      </c>
      <c r="M4" s="162">
        <f>K4/J4</f>
        <v>0.22706043956043959</v>
      </c>
      <c r="N4" s="162">
        <f>(H4/40)/J4</f>
        <v>9.8901098901098897E-2</v>
      </c>
    </row>
    <row r="5" spans="1:14" x14ac:dyDescent="0.2">
      <c r="A5" s="134">
        <v>42979</v>
      </c>
      <c r="B5" s="134">
        <v>42993</v>
      </c>
      <c r="C5" s="134">
        <v>42995</v>
      </c>
      <c r="D5" t="s">
        <v>362</v>
      </c>
      <c r="E5" t="s">
        <v>360</v>
      </c>
      <c r="F5">
        <v>156</v>
      </c>
      <c r="G5" t="s">
        <v>361</v>
      </c>
      <c r="H5">
        <v>330</v>
      </c>
      <c r="I5">
        <v>0</v>
      </c>
      <c r="J5">
        <v>41</v>
      </c>
      <c r="K5" s="68">
        <v>13.893750000000001</v>
      </c>
      <c r="L5">
        <v>20</v>
      </c>
      <c r="M5" s="162">
        <f t="shared" ref="M5:M14" si="0">K5/J5</f>
        <v>0.33887195121951219</v>
      </c>
      <c r="N5" s="162">
        <f t="shared" ref="N5:N14" si="1">(H5/40)/J5</f>
        <v>0.20121951219512196</v>
      </c>
    </row>
    <row r="6" spans="1:14" x14ac:dyDescent="0.2">
      <c r="A6" s="134">
        <v>43010</v>
      </c>
      <c r="B6" s="134">
        <v>43028</v>
      </c>
      <c r="C6" s="134">
        <v>43030</v>
      </c>
      <c r="D6" t="s">
        <v>382</v>
      </c>
      <c r="E6" t="s">
        <v>363</v>
      </c>
      <c r="F6">
        <v>216</v>
      </c>
      <c r="G6" t="s">
        <v>364</v>
      </c>
      <c r="H6">
        <v>225</v>
      </c>
      <c r="I6">
        <v>0</v>
      </c>
      <c r="J6">
        <v>121</v>
      </c>
      <c r="K6" s="68">
        <v>25.071428571428573</v>
      </c>
      <c r="L6">
        <v>68.69</v>
      </c>
      <c r="M6" s="162">
        <f t="shared" si="0"/>
        <v>0.20720188902007086</v>
      </c>
      <c r="N6" s="162">
        <f t="shared" si="1"/>
        <v>4.6487603305785122E-2</v>
      </c>
    </row>
    <row r="7" spans="1:14" x14ac:dyDescent="0.2">
      <c r="A7" s="134">
        <v>43041</v>
      </c>
      <c r="B7" s="134">
        <v>43056</v>
      </c>
      <c r="C7" s="134">
        <v>43058</v>
      </c>
      <c r="D7" t="s">
        <v>343</v>
      </c>
      <c r="E7" t="s">
        <v>353</v>
      </c>
      <c r="F7">
        <v>119</v>
      </c>
      <c r="G7" t="s">
        <v>352</v>
      </c>
      <c r="H7">
        <v>280</v>
      </c>
      <c r="I7">
        <v>0</v>
      </c>
      <c r="J7">
        <v>36</v>
      </c>
      <c r="K7" s="68">
        <v>10.598437499999999</v>
      </c>
      <c r="L7">
        <v>20</v>
      </c>
      <c r="M7" s="162">
        <f t="shared" si="0"/>
        <v>0.29440104166666664</v>
      </c>
      <c r="N7" s="162">
        <f t="shared" si="1"/>
        <v>0.19444444444444445</v>
      </c>
    </row>
    <row r="8" spans="1:14" x14ac:dyDescent="0.2">
      <c r="A8" s="159">
        <v>43072</v>
      </c>
      <c r="B8" s="159">
        <v>43077</v>
      </c>
      <c r="C8" s="159">
        <v>43079</v>
      </c>
      <c r="D8" s="160" t="s">
        <v>383</v>
      </c>
      <c r="E8" s="160" t="s">
        <v>379</v>
      </c>
      <c r="F8" s="160">
        <v>46</v>
      </c>
      <c r="G8" s="160" t="s">
        <v>378</v>
      </c>
      <c r="H8" s="160">
        <v>0</v>
      </c>
      <c r="I8" s="160"/>
      <c r="J8" s="160"/>
      <c r="K8" s="161">
        <v>4.1859374999999996</v>
      </c>
      <c r="L8" s="160"/>
      <c r="M8" s="162" t="e">
        <f t="shared" si="0"/>
        <v>#DIV/0!</v>
      </c>
      <c r="N8" s="162" t="e">
        <f t="shared" si="1"/>
        <v>#DIV/0!</v>
      </c>
    </row>
    <row r="9" spans="1:14" x14ac:dyDescent="0.2">
      <c r="A9" s="134">
        <v>43103</v>
      </c>
      <c r="B9" s="134">
        <v>43119</v>
      </c>
      <c r="C9" s="134">
        <v>43121</v>
      </c>
      <c r="D9" t="s">
        <v>367</v>
      </c>
      <c r="E9" t="s">
        <v>368</v>
      </c>
      <c r="F9">
        <v>100</v>
      </c>
      <c r="G9" t="s">
        <v>369</v>
      </c>
      <c r="H9">
        <v>412</v>
      </c>
      <c r="I9">
        <v>6</v>
      </c>
      <c r="J9">
        <v>31</v>
      </c>
      <c r="K9" s="68">
        <v>0</v>
      </c>
      <c r="L9">
        <v>20</v>
      </c>
      <c r="M9" s="162">
        <f t="shared" si="0"/>
        <v>0</v>
      </c>
      <c r="N9" s="162">
        <f t="shared" si="1"/>
        <v>0.33225806451612905</v>
      </c>
    </row>
    <row r="10" spans="1:14" x14ac:dyDescent="0.2">
      <c r="A10" s="134">
        <v>43134</v>
      </c>
      <c r="B10" s="134">
        <v>43140</v>
      </c>
      <c r="C10" s="134">
        <v>43142</v>
      </c>
      <c r="D10" t="s">
        <v>384</v>
      </c>
      <c r="E10" t="s">
        <v>386</v>
      </c>
      <c r="F10">
        <v>159</v>
      </c>
      <c r="G10" t="s">
        <v>385</v>
      </c>
      <c r="H10">
        <v>300</v>
      </c>
      <c r="I10">
        <v>0</v>
      </c>
      <c r="J10">
        <v>41</v>
      </c>
      <c r="K10" s="68">
        <v>14.160937499999999</v>
      </c>
      <c r="L10">
        <v>20</v>
      </c>
      <c r="M10" s="162">
        <f t="shared" si="0"/>
        <v>0.34538871951219513</v>
      </c>
      <c r="N10" s="162">
        <f t="shared" si="1"/>
        <v>0.18292682926829268</v>
      </c>
    </row>
    <row r="11" spans="1:14" x14ac:dyDescent="0.2">
      <c r="A11" s="134">
        <v>43165</v>
      </c>
      <c r="B11" s="134">
        <v>43168</v>
      </c>
      <c r="C11" s="134">
        <v>43170</v>
      </c>
      <c r="D11" t="s">
        <v>344</v>
      </c>
      <c r="E11" t="s">
        <v>374</v>
      </c>
      <c r="F11">
        <v>96</v>
      </c>
      <c r="G11" t="s">
        <v>370</v>
      </c>
      <c r="H11">
        <v>310</v>
      </c>
      <c r="J11">
        <v>41</v>
      </c>
      <c r="K11" s="68">
        <v>8.5500000000000007</v>
      </c>
      <c r="L11">
        <v>20</v>
      </c>
      <c r="M11" s="162">
        <f t="shared" si="0"/>
        <v>0.20853658536585368</v>
      </c>
      <c r="N11" s="162">
        <f t="shared" si="1"/>
        <v>0.18902439024390244</v>
      </c>
    </row>
    <row r="12" spans="1:14" x14ac:dyDescent="0.2">
      <c r="A12" s="134">
        <v>43196</v>
      </c>
      <c r="B12" s="134">
        <v>43210</v>
      </c>
      <c r="C12" s="134">
        <v>43212</v>
      </c>
      <c r="D12" t="s">
        <v>345</v>
      </c>
      <c r="E12" t="s">
        <v>368</v>
      </c>
      <c r="F12">
        <v>100</v>
      </c>
      <c r="G12" t="s">
        <v>371</v>
      </c>
      <c r="H12">
        <v>200</v>
      </c>
      <c r="I12">
        <v>6</v>
      </c>
      <c r="J12">
        <v>46</v>
      </c>
      <c r="K12" s="68">
        <v>8.90625</v>
      </c>
      <c r="L12">
        <v>20</v>
      </c>
      <c r="M12" s="162">
        <f t="shared" si="0"/>
        <v>0.19361413043478262</v>
      </c>
      <c r="N12" s="162">
        <f t="shared" si="1"/>
        <v>0.10869565217391304</v>
      </c>
    </row>
    <row r="13" spans="1:14" x14ac:dyDescent="0.2">
      <c r="A13" s="134">
        <v>43227</v>
      </c>
      <c r="B13" s="134">
        <v>43231</v>
      </c>
      <c r="C13" s="134">
        <v>43233</v>
      </c>
      <c r="D13" t="s">
        <v>375</v>
      </c>
      <c r="E13" s="63" t="s">
        <v>399</v>
      </c>
      <c r="F13">
        <v>249</v>
      </c>
      <c r="G13" s="63" t="s">
        <v>400</v>
      </c>
      <c r="H13">
        <v>216</v>
      </c>
      <c r="I13">
        <v>0</v>
      </c>
      <c r="J13">
        <v>66</v>
      </c>
      <c r="K13" s="68">
        <v>25.111607142857142</v>
      </c>
      <c r="L13">
        <v>20</v>
      </c>
      <c r="M13" s="162">
        <f t="shared" si="0"/>
        <v>0.38047889610389607</v>
      </c>
      <c r="N13" s="162">
        <f t="shared" si="1"/>
        <v>8.1818181818181818E-2</v>
      </c>
    </row>
    <row r="14" spans="1:14" x14ac:dyDescent="0.2">
      <c r="A14" s="134">
        <v>43258</v>
      </c>
      <c r="B14" s="134">
        <v>43280</v>
      </c>
      <c r="C14" s="134">
        <v>43289</v>
      </c>
      <c r="D14" t="s">
        <v>380</v>
      </c>
      <c r="E14" t="s">
        <v>381</v>
      </c>
      <c r="F14">
        <v>959</v>
      </c>
      <c r="G14" t="s">
        <v>215</v>
      </c>
      <c r="H14">
        <v>14600</v>
      </c>
      <c r="I14">
        <v>13200</v>
      </c>
      <c r="J14">
        <v>711</v>
      </c>
      <c r="K14" s="68">
        <v>13.3453125</v>
      </c>
      <c r="L14">
        <v>150</v>
      </c>
      <c r="M14" s="162">
        <f t="shared" si="0"/>
        <v>1.8769778481012658E-2</v>
      </c>
      <c r="N14" s="162">
        <f t="shared" si="1"/>
        <v>0.51336146272855132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pageSetUpPr fitToPage="1"/>
  </sheetPr>
  <dimension ref="A1:Q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140625" bestFit="1" customWidth="1"/>
    <col min="10" max="10" width="10.140625" hidden="1" customWidth="1"/>
    <col min="11" max="11" width="4.28515625" customWidth="1"/>
    <col min="13" max="16" width="0" hidden="1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Calendar'!D12</f>
        <v>Summer Camp - Fiesta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Calendar'!H12</f>
        <v>0</v>
      </c>
      <c r="J5">
        <f>I5*2</f>
        <v>0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v>0</v>
      </c>
      <c r="J6">
        <v>1</v>
      </c>
    </row>
    <row r="7" spans="1:11" x14ac:dyDescent="0.2">
      <c r="A7" s="15" t="s">
        <v>9</v>
      </c>
      <c r="B7" s="19">
        <v>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v>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0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0</v>
      </c>
      <c r="F16" s="39" t="s">
        <v>22</v>
      </c>
      <c r="G16" s="40"/>
      <c r="H16" s="40"/>
      <c r="I16" s="41"/>
    </row>
    <row r="17" spans="1:17" ht="13.5" thickBot="1" x14ac:dyDescent="0.25">
      <c r="A17" s="37" t="s">
        <v>23</v>
      </c>
      <c r="B17" s="38">
        <v>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7" x14ac:dyDescent="0.2">
      <c r="F18" s="45"/>
      <c r="G18" s="46"/>
      <c r="H18" s="46"/>
      <c r="I18" s="47">
        <f t="shared" ref="I18:I24" si="0">H18*G18</f>
        <v>0</v>
      </c>
      <c r="M18" s="137">
        <v>1</v>
      </c>
      <c r="N18" t="s">
        <v>351</v>
      </c>
    </row>
    <row r="19" spans="1:17" ht="13.5" thickBot="1" x14ac:dyDescent="0.25">
      <c r="F19" s="48"/>
      <c r="G19" s="49"/>
      <c r="H19" s="49"/>
      <c r="I19" s="32">
        <f t="shared" si="0"/>
        <v>0</v>
      </c>
    </row>
    <row r="20" spans="1:17" ht="13.5" thickBot="1" x14ac:dyDescent="0.25">
      <c r="A20" s="50" t="s">
        <v>27</v>
      </c>
      <c r="B20" s="51">
        <f>IF(ISERROR(CEILING(B16,5)+1),"",CEILING(B16,5)+1)</f>
        <v>1</v>
      </c>
      <c r="C20" s="5">
        <v>0</v>
      </c>
      <c r="F20" s="48"/>
      <c r="G20" s="49"/>
      <c r="H20" s="49"/>
      <c r="I20" s="32">
        <f t="shared" si="0"/>
        <v>0</v>
      </c>
    </row>
    <row r="21" spans="1:17" x14ac:dyDescent="0.2">
      <c r="F21" s="48"/>
      <c r="G21" s="49"/>
      <c r="H21" s="49"/>
      <c r="I21" s="32">
        <f t="shared" si="0"/>
        <v>0</v>
      </c>
      <c r="N21" s="171"/>
      <c r="O21" s="171"/>
      <c r="P21" s="172"/>
      <c r="Q21" s="172"/>
    </row>
    <row r="22" spans="1:17" x14ac:dyDescent="0.2">
      <c r="F22" s="48"/>
      <c r="G22" s="49"/>
      <c r="H22" s="49"/>
      <c r="I22" s="32">
        <f t="shared" si="0"/>
        <v>0</v>
      </c>
      <c r="N22" s="173"/>
      <c r="O22" s="171"/>
      <c r="P22" s="174"/>
      <c r="Q22" s="174"/>
    </row>
    <row r="23" spans="1:17" x14ac:dyDescent="0.2">
      <c r="A23" s="52" t="s">
        <v>28</v>
      </c>
      <c r="B23" s="53">
        <f>'2019-20 Calendar'!B12</f>
        <v>44011</v>
      </c>
      <c r="F23" s="48"/>
      <c r="G23" s="49"/>
      <c r="H23" s="49"/>
      <c r="I23" s="32">
        <f t="shared" si="0"/>
        <v>0</v>
      </c>
      <c r="N23" s="173"/>
      <c r="O23" s="171"/>
      <c r="P23" s="174"/>
      <c r="Q23" s="174"/>
    </row>
    <row r="24" spans="1:17" x14ac:dyDescent="0.2">
      <c r="A24" s="52" t="s">
        <v>29</v>
      </c>
      <c r="B24" s="53">
        <f>IF(B23="","",B23+9)</f>
        <v>44020</v>
      </c>
      <c r="F24" s="48"/>
      <c r="G24" s="49"/>
      <c r="H24" s="49"/>
      <c r="I24" s="32">
        <f t="shared" si="0"/>
        <v>0</v>
      </c>
      <c r="N24" s="171"/>
      <c r="O24" s="171"/>
      <c r="P24" s="171"/>
      <c r="Q24" s="171"/>
    </row>
    <row r="25" spans="1:17" ht="13.5" thickBot="1" x14ac:dyDescent="0.25">
      <c r="A25" s="52" t="s">
        <v>30</v>
      </c>
      <c r="B25" s="53">
        <f>IF(B23="","",B26-7)</f>
        <v>43937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7" ht="13.5" thickBot="1" x14ac:dyDescent="0.25">
      <c r="A26" s="52" t="s">
        <v>32</v>
      </c>
      <c r="B26" s="53">
        <f>Apr!B24+1</f>
        <v>43944</v>
      </c>
    </row>
    <row r="27" spans="1:17" ht="13.5" thickBot="1" x14ac:dyDescent="0.25">
      <c r="A27" s="52" t="s">
        <v>33</v>
      </c>
      <c r="B27" s="53">
        <f>IF(B23="","",B24-6)</f>
        <v>44014</v>
      </c>
      <c r="F27" s="55"/>
      <c r="G27" s="56"/>
      <c r="H27" s="57" t="s">
        <v>34</v>
      </c>
      <c r="I27" s="58">
        <f>SUM(B5:B8,I12)</f>
        <v>0</v>
      </c>
    </row>
    <row r="28" spans="1:17" ht="13.5" thickBot="1" x14ac:dyDescent="0.25">
      <c r="F28" s="55"/>
      <c r="G28" s="59"/>
      <c r="H28" s="60" t="s">
        <v>35</v>
      </c>
      <c r="I28" s="61">
        <f>IF(ISERROR((B10*B20)+(B11*20)),"",(B10*B20)+(B11*20))</f>
        <v>240</v>
      </c>
      <c r="L28" s="62"/>
    </row>
    <row r="29" spans="1:17" ht="13.5" thickBot="1" x14ac:dyDescent="0.25">
      <c r="A29" s="63"/>
      <c r="F29" s="55"/>
      <c r="G29" s="64"/>
      <c r="H29" s="65" t="s">
        <v>36</v>
      </c>
      <c r="I29" s="66">
        <f>IF(ISERROR(I28-I27),"",I28-I27)</f>
        <v>240</v>
      </c>
    </row>
    <row r="30" spans="1:17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1.78</v>
      </c>
    </row>
  </sheetData>
  <conditionalFormatting sqref="I29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orientation="landscape" horizontalDpi="4294967295" verticalDpi="4294967295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DE1A1-C077-44B3-B35D-C512EE861CFF}">
  <dimension ref="A3:C18"/>
  <sheetViews>
    <sheetView workbookViewId="0">
      <selection activeCell="C12" sqref="C12"/>
    </sheetView>
  </sheetViews>
  <sheetFormatPr defaultRowHeight="12.75" x14ac:dyDescent="0.2"/>
  <cols>
    <col min="1" max="1" width="40.5703125" bestFit="1" customWidth="1"/>
    <col min="2" max="2" width="41.42578125" style="169" customWidth="1"/>
    <col min="3" max="3" width="30.85546875" bestFit="1" customWidth="1"/>
  </cols>
  <sheetData>
    <row r="3" spans="1:3" ht="15" x14ac:dyDescent="0.25">
      <c r="A3" s="164" t="s">
        <v>407</v>
      </c>
      <c r="B3" s="165" t="s">
        <v>408</v>
      </c>
      <c r="C3" s="164" t="s">
        <v>409</v>
      </c>
    </row>
    <row r="4" spans="1:3" ht="15" x14ac:dyDescent="0.25">
      <c r="A4" s="164" t="s">
        <v>410</v>
      </c>
      <c r="B4" s="165" t="s">
        <v>411</v>
      </c>
      <c r="C4" s="164" t="s">
        <v>412</v>
      </c>
    </row>
    <row r="5" spans="1:3" ht="15" x14ac:dyDescent="0.25">
      <c r="A5" s="164" t="s">
        <v>413</v>
      </c>
      <c r="B5" s="165" t="s">
        <v>414</v>
      </c>
      <c r="C5" s="164" t="s">
        <v>415</v>
      </c>
    </row>
    <row r="6" spans="1:3" ht="15" x14ac:dyDescent="0.25">
      <c r="A6" s="164" t="s">
        <v>416</v>
      </c>
      <c r="B6" s="165" t="s">
        <v>417</v>
      </c>
      <c r="C6" s="164" t="s">
        <v>418</v>
      </c>
    </row>
    <row r="7" spans="1:3" ht="15" x14ac:dyDescent="0.25">
      <c r="A7" s="164" t="s">
        <v>419</v>
      </c>
      <c r="B7" s="165" t="s">
        <v>420</v>
      </c>
      <c r="C7" s="164" t="s">
        <v>421</v>
      </c>
    </row>
    <row r="8" spans="1:3" ht="15" x14ac:dyDescent="0.25">
      <c r="A8" s="164" t="s">
        <v>422</v>
      </c>
      <c r="B8" s="165" t="s">
        <v>423</v>
      </c>
      <c r="C8" s="164" t="s">
        <v>424</v>
      </c>
    </row>
    <row r="9" spans="1:3" ht="15" x14ac:dyDescent="0.25">
      <c r="A9" s="164" t="s">
        <v>425</v>
      </c>
      <c r="B9" s="165" t="s">
        <v>426</v>
      </c>
      <c r="C9" s="164" t="s">
        <v>427</v>
      </c>
    </row>
    <row r="10" spans="1:3" ht="15" x14ac:dyDescent="0.25">
      <c r="A10" s="164" t="s">
        <v>428</v>
      </c>
      <c r="B10" s="165" t="s">
        <v>429</v>
      </c>
      <c r="C10" s="164" t="s">
        <v>430</v>
      </c>
    </row>
    <row r="11" spans="1:3" ht="15" x14ac:dyDescent="0.25">
      <c r="A11" s="164" t="s">
        <v>431</v>
      </c>
      <c r="B11" s="165" t="s">
        <v>432</v>
      </c>
      <c r="C11" s="164" t="s">
        <v>433</v>
      </c>
    </row>
    <row r="12" spans="1:3" ht="15" x14ac:dyDescent="0.25">
      <c r="A12" s="167" t="s">
        <v>434</v>
      </c>
      <c r="B12" s="166" t="s">
        <v>435</v>
      </c>
      <c r="C12" s="168" t="s">
        <v>436</v>
      </c>
    </row>
    <row r="13" spans="1:3" ht="15" x14ac:dyDescent="0.25">
      <c r="A13" s="167" t="s">
        <v>437</v>
      </c>
      <c r="B13" s="166" t="s">
        <v>438</v>
      </c>
      <c r="C13" s="168"/>
    </row>
    <row r="14" spans="1:3" ht="15" x14ac:dyDescent="0.25">
      <c r="A14" s="167" t="s">
        <v>439</v>
      </c>
      <c r="B14" s="166" t="s">
        <v>440</v>
      </c>
      <c r="C14" s="168"/>
    </row>
    <row r="15" spans="1:3" ht="15" x14ac:dyDescent="0.25">
      <c r="A15" s="167" t="s">
        <v>441</v>
      </c>
      <c r="B15" s="166" t="s">
        <v>442</v>
      </c>
      <c r="C15" s="168"/>
    </row>
    <row r="16" spans="1:3" ht="15" x14ac:dyDescent="0.25">
      <c r="A16" s="167" t="s">
        <v>443</v>
      </c>
      <c r="B16" s="166" t="s">
        <v>444</v>
      </c>
      <c r="C16" s="168"/>
    </row>
    <row r="17" spans="1:3" ht="15" x14ac:dyDescent="0.25">
      <c r="A17" s="167" t="s">
        <v>445</v>
      </c>
      <c r="B17" s="166" t="s">
        <v>446</v>
      </c>
      <c r="C17" s="168"/>
    </row>
    <row r="18" spans="1:3" ht="15" x14ac:dyDescent="0.25">
      <c r="B18" s="170" t="s">
        <v>448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B4"/>
  <sheetViews>
    <sheetView workbookViewId="0">
      <selection activeCell="B5" sqref="B5"/>
    </sheetView>
  </sheetViews>
  <sheetFormatPr defaultRowHeight="12.75" x14ac:dyDescent="0.2"/>
  <sheetData>
    <row r="2" spans="1:2" x14ac:dyDescent="0.2">
      <c r="A2" t="s">
        <v>355</v>
      </c>
      <c r="B2" t="s">
        <v>356</v>
      </c>
    </row>
    <row r="3" spans="1:2" x14ac:dyDescent="0.2">
      <c r="B3" t="s">
        <v>357</v>
      </c>
    </row>
    <row r="4" spans="1:2" x14ac:dyDescent="0.2">
      <c r="B4" t="s">
        <v>358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2:P74"/>
  <sheetViews>
    <sheetView showGridLines="0" topLeftCell="A29" workbookViewId="0">
      <selection activeCell="J44" sqref="J44"/>
    </sheetView>
  </sheetViews>
  <sheetFormatPr defaultRowHeight="12.75" x14ac:dyDescent="0.2"/>
  <cols>
    <col min="1" max="1" width="7.140625" bestFit="1" customWidth="1"/>
    <col min="2" max="7" width="7.140625" customWidth="1"/>
    <col min="9" max="9" width="11.85546875" customWidth="1"/>
    <col min="10" max="16" width="7.140625" customWidth="1"/>
  </cols>
  <sheetData>
    <row r="2" spans="1:16" ht="23.25" x14ac:dyDescent="0.35">
      <c r="A2" s="120" t="s">
        <v>347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13.5" thickBot="1" x14ac:dyDescent="0.25"/>
    <row r="4" spans="1:16" x14ac:dyDescent="0.2">
      <c r="A4" s="91">
        <v>42917</v>
      </c>
      <c r="B4" s="92"/>
      <c r="C4" s="92"/>
      <c r="D4" s="92"/>
      <c r="E4" s="92"/>
      <c r="F4" s="92"/>
      <c r="G4" s="93"/>
      <c r="J4" s="91">
        <v>43101</v>
      </c>
      <c r="K4" s="92"/>
      <c r="L4" s="92"/>
      <c r="M4" s="92"/>
      <c r="N4" s="92"/>
      <c r="O4" s="92"/>
      <c r="P4" s="93"/>
    </row>
    <row r="5" spans="1:16" x14ac:dyDescent="0.2">
      <c r="A5" s="94" t="s">
        <v>329</v>
      </c>
      <c r="B5" s="95" t="s">
        <v>330</v>
      </c>
      <c r="C5" s="95" t="s">
        <v>331</v>
      </c>
      <c r="D5" s="95" t="s">
        <v>332</v>
      </c>
      <c r="E5" s="95" t="s">
        <v>333</v>
      </c>
      <c r="F5" s="95" t="s">
        <v>334</v>
      </c>
      <c r="G5" s="96" t="s">
        <v>335</v>
      </c>
      <c r="J5" s="94" t="s">
        <v>329</v>
      </c>
      <c r="K5" s="95" t="s">
        <v>330</v>
      </c>
      <c r="L5" s="95" t="s">
        <v>331</v>
      </c>
      <c r="M5" s="95" t="s">
        <v>332</v>
      </c>
      <c r="N5" s="95" t="s">
        <v>333</v>
      </c>
      <c r="O5" s="95" t="s">
        <v>334</v>
      </c>
      <c r="P5" s="96" t="s">
        <v>335</v>
      </c>
    </row>
    <row r="6" spans="1:16" x14ac:dyDescent="0.2">
      <c r="A6" s="9"/>
      <c r="B6" s="52"/>
      <c r="C6" s="52"/>
      <c r="D6" s="52"/>
      <c r="E6" s="52"/>
      <c r="F6" s="52"/>
      <c r="G6" s="97">
        <v>1</v>
      </c>
      <c r="I6" s="63" t="s">
        <v>336</v>
      </c>
      <c r="J6" s="98"/>
      <c r="K6" s="108">
        <v>1</v>
      </c>
      <c r="L6" s="111">
        <f t="shared" ref="L6:P9" si="0">K6+1</f>
        <v>2</v>
      </c>
      <c r="M6" s="111">
        <f t="shared" si="0"/>
        <v>3</v>
      </c>
      <c r="N6" s="111">
        <f t="shared" si="0"/>
        <v>4</v>
      </c>
      <c r="O6" s="111">
        <f t="shared" si="0"/>
        <v>5</v>
      </c>
      <c r="P6" s="112">
        <f t="shared" si="0"/>
        <v>6</v>
      </c>
    </row>
    <row r="7" spans="1:16" x14ac:dyDescent="0.2">
      <c r="A7" s="98">
        <f>G6+1</f>
        <v>2</v>
      </c>
      <c r="B7" s="90">
        <f>A7+1</f>
        <v>3</v>
      </c>
      <c r="C7" s="108">
        <f t="shared" ref="C7:G10" si="1">B7+1</f>
        <v>4</v>
      </c>
      <c r="D7" s="90">
        <f t="shared" si="1"/>
        <v>5</v>
      </c>
      <c r="E7" s="90">
        <f t="shared" si="1"/>
        <v>6</v>
      </c>
      <c r="F7" s="90">
        <f t="shared" si="1"/>
        <v>7</v>
      </c>
      <c r="G7" s="97">
        <f t="shared" si="1"/>
        <v>8</v>
      </c>
      <c r="I7" s="63" t="s">
        <v>337</v>
      </c>
      <c r="J7" s="113">
        <f>P6+1</f>
        <v>7</v>
      </c>
      <c r="K7" s="111">
        <f>J7+1</f>
        <v>8</v>
      </c>
      <c r="L7" s="90">
        <f t="shared" si="0"/>
        <v>9</v>
      </c>
      <c r="M7" s="90">
        <f t="shared" si="0"/>
        <v>10</v>
      </c>
      <c r="N7" s="90">
        <f t="shared" si="0"/>
        <v>11</v>
      </c>
      <c r="O7" s="90">
        <f t="shared" si="0"/>
        <v>12</v>
      </c>
      <c r="P7" s="97">
        <f t="shared" si="0"/>
        <v>13</v>
      </c>
    </row>
    <row r="8" spans="1:16" x14ac:dyDescent="0.2">
      <c r="A8" s="98">
        <f>G7+1</f>
        <v>9</v>
      </c>
      <c r="B8" s="90">
        <f>A8+1</f>
        <v>10</v>
      </c>
      <c r="C8" s="90">
        <f t="shared" si="1"/>
        <v>11</v>
      </c>
      <c r="D8" s="90">
        <f t="shared" si="1"/>
        <v>12</v>
      </c>
      <c r="E8" s="90">
        <f t="shared" si="1"/>
        <v>13</v>
      </c>
      <c r="F8" s="90">
        <f t="shared" si="1"/>
        <v>14</v>
      </c>
      <c r="G8" s="97">
        <f t="shared" si="1"/>
        <v>15</v>
      </c>
      <c r="I8" s="63" t="s">
        <v>339</v>
      </c>
      <c r="J8" s="98">
        <f>P7+1</f>
        <v>14</v>
      </c>
      <c r="K8" s="108">
        <f>J8+1</f>
        <v>15</v>
      </c>
      <c r="L8" s="90">
        <f t="shared" si="0"/>
        <v>16</v>
      </c>
      <c r="M8" s="90">
        <f t="shared" si="0"/>
        <v>17</v>
      </c>
      <c r="N8" s="90">
        <f t="shared" si="0"/>
        <v>18</v>
      </c>
      <c r="O8" s="121">
        <f t="shared" si="0"/>
        <v>19</v>
      </c>
      <c r="P8" s="121">
        <f t="shared" si="0"/>
        <v>20</v>
      </c>
    </row>
    <row r="9" spans="1:16" x14ac:dyDescent="0.2">
      <c r="A9" s="98">
        <f>G8+1</f>
        <v>16</v>
      </c>
      <c r="B9" s="90">
        <f>A9+1</f>
        <v>17</v>
      </c>
      <c r="C9" s="90">
        <f t="shared" si="1"/>
        <v>18</v>
      </c>
      <c r="D9" s="90">
        <f t="shared" si="1"/>
        <v>19</v>
      </c>
      <c r="E9" s="90">
        <f t="shared" si="1"/>
        <v>20</v>
      </c>
      <c r="F9" s="90">
        <f t="shared" si="1"/>
        <v>21</v>
      </c>
      <c r="G9" s="97">
        <f t="shared" si="1"/>
        <v>22</v>
      </c>
      <c r="I9" s="63" t="s">
        <v>338</v>
      </c>
      <c r="J9" s="121">
        <f>P8+1</f>
        <v>21</v>
      </c>
      <c r="K9" s="90">
        <f>J9+1</f>
        <v>22</v>
      </c>
      <c r="L9" s="90">
        <f t="shared" si="0"/>
        <v>23</v>
      </c>
      <c r="M9" s="90">
        <f t="shared" si="0"/>
        <v>24</v>
      </c>
      <c r="N9" s="90">
        <f t="shared" si="0"/>
        <v>25</v>
      </c>
      <c r="O9" s="90">
        <f t="shared" si="0"/>
        <v>26</v>
      </c>
      <c r="P9" s="97">
        <f t="shared" si="0"/>
        <v>27</v>
      </c>
    </row>
    <row r="10" spans="1:16" x14ac:dyDescent="0.2">
      <c r="A10" s="98">
        <f>G9+1</f>
        <v>23</v>
      </c>
      <c r="B10" s="111">
        <f>A10+1</f>
        <v>24</v>
      </c>
      <c r="C10" s="90">
        <f t="shared" si="1"/>
        <v>25</v>
      </c>
      <c r="D10" s="90">
        <f t="shared" si="1"/>
        <v>26</v>
      </c>
      <c r="E10" s="90">
        <f t="shared" si="1"/>
        <v>27</v>
      </c>
      <c r="F10" s="90">
        <f t="shared" si="1"/>
        <v>28</v>
      </c>
      <c r="G10" s="97">
        <f t="shared" si="1"/>
        <v>29</v>
      </c>
      <c r="I10" s="63" t="s">
        <v>340</v>
      </c>
      <c r="J10" s="98">
        <f>P9+1</f>
        <v>28</v>
      </c>
      <c r="K10" s="136">
        <f>J10+1</f>
        <v>29</v>
      </c>
      <c r="L10" s="90">
        <f>K10+1</f>
        <v>30</v>
      </c>
      <c r="M10" s="90">
        <f>L10+1</f>
        <v>31</v>
      </c>
      <c r="N10" s="104"/>
      <c r="O10" s="104"/>
      <c r="P10" s="105"/>
    </row>
    <row r="11" spans="1:16" ht="13.5" thickBot="1" x14ac:dyDescent="0.25">
      <c r="A11" s="99">
        <f>G10+1</f>
        <v>30</v>
      </c>
      <c r="B11" s="100">
        <f>A11+1</f>
        <v>31</v>
      </c>
      <c r="C11" s="101"/>
      <c r="D11" s="101"/>
      <c r="E11" s="101"/>
      <c r="F11" s="101"/>
      <c r="G11" s="102"/>
      <c r="J11" s="106"/>
      <c r="K11" s="107"/>
      <c r="L11" s="101"/>
      <c r="M11" s="101"/>
      <c r="N11" s="101"/>
      <c r="O11" s="101"/>
      <c r="P11" s="102"/>
    </row>
    <row r="12" spans="1:16" ht="13.5" thickBot="1" x14ac:dyDescent="0.25"/>
    <row r="13" spans="1:16" x14ac:dyDescent="0.2">
      <c r="A13" s="91">
        <v>42948</v>
      </c>
      <c r="B13" s="92"/>
      <c r="C13" s="92"/>
      <c r="D13" s="92"/>
      <c r="E13" s="92"/>
      <c r="F13" s="92"/>
      <c r="G13" s="93"/>
      <c r="J13" s="91">
        <v>43132</v>
      </c>
      <c r="K13" s="92"/>
      <c r="L13" s="92"/>
      <c r="M13" s="92"/>
      <c r="N13" s="92"/>
      <c r="O13" s="92"/>
      <c r="P13" s="93"/>
    </row>
    <row r="14" spans="1:16" x14ac:dyDescent="0.2">
      <c r="A14" s="94" t="s">
        <v>329</v>
      </c>
      <c r="B14" s="95" t="s">
        <v>330</v>
      </c>
      <c r="C14" s="95" t="s">
        <v>331</v>
      </c>
      <c r="D14" s="95" t="s">
        <v>332</v>
      </c>
      <c r="E14" s="95" t="s">
        <v>333</v>
      </c>
      <c r="F14" s="95" t="s">
        <v>334</v>
      </c>
      <c r="G14" s="96" t="s">
        <v>335</v>
      </c>
      <c r="J14" s="94" t="s">
        <v>329</v>
      </c>
      <c r="K14" s="95" t="s">
        <v>330</v>
      </c>
      <c r="L14" s="95" t="s">
        <v>331</v>
      </c>
      <c r="M14" s="95" t="s">
        <v>332</v>
      </c>
      <c r="N14" s="95" t="s">
        <v>333</v>
      </c>
      <c r="O14" s="95" t="s">
        <v>334</v>
      </c>
      <c r="P14" s="96" t="s">
        <v>335</v>
      </c>
    </row>
    <row r="15" spans="1:16" x14ac:dyDescent="0.2">
      <c r="A15" s="98"/>
      <c r="B15" s="90"/>
      <c r="C15" s="90">
        <v>1</v>
      </c>
      <c r="D15" s="116">
        <f t="shared" ref="D15:G18" si="2">C15+1</f>
        <v>2</v>
      </c>
      <c r="E15" s="90">
        <f t="shared" si="2"/>
        <v>3</v>
      </c>
      <c r="F15" s="90">
        <f t="shared" si="2"/>
        <v>4</v>
      </c>
      <c r="G15" s="97">
        <f t="shared" si="2"/>
        <v>5</v>
      </c>
      <c r="J15" s="98"/>
      <c r="K15" s="90"/>
      <c r="L15" s="90"/>
      <c r="M15" s="90"/>
      <c r="N15" s="90">
        <v>1</v>
      </c>
      <c r="O15" s="90">
        <f t="shared" ref="O15:P18" si="3">N15+1</f>
        <v>2</v>
      </c>
      <c r="P15" s="135">
        <f t="shared" si="3"/>
        <v>3</v>
      </c>
    </row>
    <row r="16" spans="1:16" x14ac:dyDescent="0.2">
      <c r="A16" s="98">
        <f>G15+1</f>
        <v>6</v>
      </c>
      <c r="B16" s="90">
        <f t="shared" ref="B16:C19" si="4">A16+1</f>
        <v>7</v>
      </c>
      <c r="C16" s="90">
        <f t="shared" si="4"/>
        <v>8</v>
      </c>
      <c r="D16" s="115">
        <f t="shared" si="2"/>
        <v>9</v>
      </c>
      <c r="E16" s="90">
        <f t="shared" si="2"/>
        <v>10</v>
      </c>
      <c r="F16" s="90">
        <f t="shared" si="2"/>
        <v>11</v>
      </c>
      <c r="G16" s="97">
        <f t="shared" si="2"/>
        <v>12</v>
      </c>
      <c r="J16" s="98">
        <f>P15+1</f>
        <v>4</v>
      </c>
      <c r="K16" s="90">
        <f t="shared" ref="K16:N18" si="5">J16+1</f>
        <v>5</v>
      </c>
      <c r="L16" s="90">
        <f t="shared" si="5"/>
        <v>6</v>
      </c>
      <c r="M16" s="90">
        <f t="shared" si="5"/>
        <v>7</v>
      </c>
      <c r="N16" s="90">
        <f t="shared" si="5"/>
        <v>8</v>
      </c>
      <c r="O16" s="98">
        <f t="shared" si="3"/>
        <v>9</v>
      </c>
      <c r="P16" s="98">
        <f t="shared" si="3"/>
        <v>10</v>
      </c>
    </row>
    <row r="17" spans="1:16" x14ac:dyDescent="0.2">
      <c r="A17" s="98">
        <f>G16+1</f>
        <v>13</v>
      </c>
      <c r="B17" s="90">
        <f t="shared" si="4"/>
        <v>14</v>
      </c>
      <c r="C17" s="90">
        <f t="shared" si="4"/>
        <v>15</v>
      </c>
      <c r="D17" s="90">
        <f t="shared" si="2"/>
        <v>16</v>
      </c>
      <c r="E17" s="90">
        <f t="shared" si="2"/>
        <v>17</v>
      </c>
      <c r="F17" s="121">
        <f t="shared" si="2"/>
        <v>18</v>
      </c>
      <c r="G17" s="122">
        <f t="shared" si="2"/>
        <v>19</v>
      </c>
      <c r="J17" s="98">
        <f>P16+1</f>
        <v>11</v>
      </c>
      <c r="K17" s="90">
        <f t="shared" si="5"/>
        <v>12</v>
      </c>
      <c r="L17" s="90">
        <f t="shared" si="5"/>
        <v>13</v>
      </c>
      <c r="M17" s="108">
        <f t="shared" si="5"/>
        <v>14</v>
      </c>
      <c r="N17" s="90">
        <f t="shared" si="5"/>
        <v>15</v>
      </c>
      <c r="O17" s="90">
        <f t="shared" si="3"/>
        <v>16</v>
      </c>
      <c r="P17" s="97">
        <f t="shared" si="3"/>
        <v>17</v>
      </c>
    </row>
    <row r="18" spans="1:16" x14ac:dyDescent="0.2">
      <c r="A18" s="123">
        <f>G17+1</f>
        <v>20</v>
      </c>
      <c r="B18" s="90">
        <f t="shared" si="4"/>
        <v>21</v>
      </c>
      <c r="C18" s="90">
        <f t="shared" si="4"/>
        <v>22</v>
      </c>
      <c r="D18" s="90">
        <f t="shared" si="2"/>
        <v>23</v>
      </c>
      <c r="E18" s="90">
        <f t="shared" si="2"/>
        <v>24</v>
      </c>
      <c r="F18" s="90">
        <f t="shared" si="2"/>
        <v>25</v>
      </c>
      <c r="G18" s="97">
        <f t="shared" si="2"/>
        <v>26</v>
      </c>
      <c r="J18" s="98">
        <f>P17+1</f>
        <v>18</v>
      </c>
      <c r="K18" s="108">
        <f t="shared" si="5"/>
        <v>19</v>
      </c>
      <c r="L18" s="111">
        <f t="shared" si="5"/>
        <v>20</v>
      </c>
      <c r="M18" s="90">
        <f t="shared" si="5"/>
        <v>21</v>
      </c>
      <c r="N18" s="90">
        <f t="shared" si="5"/>
        <v>22</v>
      </c>
      <c r="O18" s="121">
        <f t="shared" si="3"/>
        <v>23</v>
      </c>
      <c r="P18" s="121">
        <f t="shared" si="3"/>
        <v>24</v>
      </c>
    </row>
    <row r="19" spans="1:16" x14ac:dyDescent="0.2">
      <c r="A19" s="98">
        <f>G18+1</f>
        <v>27</v>
      </c>
      <c r="B19" s="90">
        <f t="shared" si="4"/>
        <v>28</v>
      </c>
      <c r="C19" s="90">
        <f t="shared" si="4"/>
        <v>29</v>
      </c>
      <c r="D19" s="90">
        <f>C19+1</f>
        <v>30</v>
      </c>
      <c r="E19" s="90">
        <f>D19+1</f>
        <v>31</v>
      </c>
      <c r="F19" s="103"/>
      <c r="G19" s="105"/>
      <c r="J19" s="121">
        <f>P18+1</f>
        <v>25</v>
      </c>
      <c r="K19" s="90">
        <f>J19+1</f>
        <v>26</v>
      </c>
      <c r="L19" s="90">
        <f>K19+1</f>
        <v>27</v>
      </c>
      <c r="M19" s="90">
        <f>L19+1</f>
        <v>28</v>
      </c>
      <c r="N19" s="104"/>
      <c r="O19" s="104"/>
      <c r="P19" s="105"/>
    </row>
    <row r="20" spans="1:16" ht="13.5" thickBot="1" x14ac:dyDescent="0.25">
      <c r="A20" s="106"/>
      <c r="B20" s="107"/>
      <c r="C20" s="101"/>
      <c r="D20" s="101"/>
      <c r="E20" s="101"/>
      <c r="F20" s="101"/>
      <c r="G20" s="102"/>
      <c r="J20" s="106"/>
      <c r="K20" s="107"/>
      <c r="L20" s="101"/>
      <c r="M20" s="101"/>
      <c r="N20" s="101"/>
      <c r="O20" s="101"/>
      <c r="P20" s="102"/>
    </row>
    <row r="21" spans="1:16" ht="13.5" thickBot="1" x14ac:dyDescent="0.25"/>
    <row r="22" spans="1:16" x14ac:dyDescent="0.2">
      <c r="A22" s="91">
        <v>42979</v>
      </c>
      <c r="B22" s="92"/>
      <c r="C22" s="92"/>
      <c r="D22" s="92"/>
      <c r="E22" s="92"/>
      <c r="F22" s="92"/>
      <c r="G22" s="93"/>
      <c r="J22" s="91">
        <v>43160</v>
      </c>
      <c r="K22" s="92"/>
      <c r="L22" s="92"/>
      <c r="M22" s="92"/>
      <c r="N22" s="92"/>
      <c r="O22" s="92"/>
      <c r="P22" s="93"/>
    </row>
    <row r="23" spans="1:16" x14ac:dyDescent="0.2">
      <c r="A23" s="94" t="s">
        <v>329</v>
      </c>
      <c r="B23" s="95" t="s">
        <v>330</v>
      </c>
      <c r="C23" s="95" t="s">
        <v>331</v>
      </c>
      <c r="D23" s="95" t="s">
        <v>332</v>
      </c>
      <c r="E23" s="95" t="s">
        <v>333</v>
      </c>
      <c r="F23" s="95" t="s">
        <v>334</v>
      </c>
      <c r="G23" s="96" t="s">
        <v>335</v>
      </c>
      <c r="J23" s="94" t="s">
        <v>329</v>
      </c>
      <c r="K23" s="95" t="s">
        <v>330</v>
      </c>
      <c r="L23" s="95" t="s">
        <v>331</v>
      </c>
      <c r="M23" s="95" t="s">
        <v>332</v>
      </c>
      <c r="N23" s="95" t="s">
        <v>333</v>
      </c>
      <c r="O23" s="95" t="s">
        <v>334</v>
      </c>
      <c r="P23" s="96" t="s">
        <v>335</v>
      </c>
    </row>
    <row r="24" spans="1:16" x14ac:dyDescent="0.2">
      <c r="A24" s="98"/>
      <c r="B24" s="90"/>
      <c r="C24" s="90"/>
      <c r="D24" s="90"/>
      <c r="E24" s="90"/>
      <c r="F24" s="90">
        <v>1</v>
      </c>
      <c r="G24" s="97">
        <f>F24+1</f>
        <v>2</v>
      </c>
      <c r="J24" s="98"/>
      <c r="K24" s="90"/>
      <c r="L24" s="90"/>
      <c r="M24" s="90"/>
      <c r="N24" s="90">
        <v>1</v>
      </c>
      <c r="O24" s="90">
        <f t="shared" ref="O24:P28" si="6">N24+1</f>
        <v>2</v>
      </c>
      <c r="P24" s="97">
        <f t="shared" si="6"/>
        <v>3</v>
      </c>
    </row>
    <row r="25" spans="1:16" x14ac:dyDescent="0.2">
      <c r="A25" s="98">
        <f>G24+1</f>
        <v>3</v>
      </c>
      <c r="B25" s="108">
        <f t="shared" ref="B25:F28" si="7">A25+1</f>
        <v>4</v>
      </c>
      <c r="C25" s="90">
        <f t="shared" si="7"/>
        <v>5</v>
      </c>
      <c r="D25" s="90">
        <f t="shared" si="7"/>
        <v>6</v>
      </c>
      <c r="E25" s="90">
        <f t="shared" si="7"/>
        <v>7</v>
      </c>
      <c r="F25" s="90">
        <f t="shared" si="7"/>
        <v>8</v>
      </c>
      <c r="G25" s="97">
        <f>F25+1</f>
        <v>9</v>
      </c>
      <c r="J25" s="98">
        <f>P24+1</f>
        <v>4</v>
      </c>
      <c r="K25" s="90">
        <f t="shared" ref="K25:N28" si="8">J25+1</f>
        <v>5</v>
      </c>
      <c r="L25" s="90">
        <f t="shared" si="8"/>
        <v>6</v>
      </c>
      <c r="M25" s="90">
        <f t="shared" si="8"/>
        <v>7</v>
      </c>
      <c r="N25" s="90">
        <f t="shared" si="8"/>
        <v>8</v>
      </c>
      <c r="O25" s="121">
        <f t="shared" si="6"/>
        <v>9</v>
      </c>
      <c r="P25" s="121">
        <f t="shared" si="6"/>
        <v>10</v>
      </c>
    </row>
    <row r="26" spans="1:16" x14ac:dyDescent="0.2">
      <c r="A26" s="98">
        <f>G25+1</f>
        <v>10</v>
      </c>
      <c r="B26" s="90">
        <f t="shared" si="7"/>
        <v>11</v>
      </c>
      <c r="C26" s="90">
        <f t="shared" si="7"/>
        <v>12</v>
      </c>
      <c r="D26" s="90">
        <f t="shared" si="7"/>
        <v>13</v>
      </c>
      <c r="E26" s="90">
        <f t="shared" si="7"/>
        <v>14</v>
      </c>
      <c r="F26" s="121">
        <f t="shared" si="7"/>
        <v>15</v>
      </c>
      <c r="G26" s="122">
        <f>F26+1</f>
        <v>16</v>
      </c>
      <c r="J26" s="121">
        <f>P25+1</f>
        <v>11</v>
      </c>
      <c r="K26" s="111">
        <f t="shared" si="8"/>
        <v>12</v>
      </c>
      <c r="L26" s="111">
        <f t="shared" si="8"/>
        <v>13</v>
      </c>
      <c r="M26" s="111">
        <f t="shared" si="8"/>
        <v>14</v>
      </c>
      <c r="N26" s="111">
        <f t="shared" si="8"/>
        <v>15</v>
      </c>
      <c r="O26" s="111">
        <f t="shared" si="6"/>
        <v>16</v>
      </c>
      <c r="P26" s="109">
        <f t="shared" si="6"/>
        <v>17</v>
      </c>
    </row>
    <row r="27" spans="1:16" x14ac:dyDescent="0.2">
      <c r="A27" s="123">
        <f>G26+1</f>
        <v>17</v>
      </c>
      <c r="B27" s="90">
        <f t="shared" si="7"/>
        <v>18</v>
      </c>
      <c r="C27" s="90">
        <f t="shared" si="7"/>
        <v>19</v>
      </c>
      <c r="D27" s="90">
        <f t="shared" si="7"/>
        <v>20</v>
      </c>
      <c r="E27" s="90">
        <f t="shared" si="7"/>
        <v>21</v>
      </c>
      <c r="F27" s="90">
        <f t="shared" si="7"/>
        <v>22</v>
      </c>
      <c r="G27" s="97">
        <f>F27+1</f>
        <v>23</v>
      </c>
      <c r="J27" s="113">
        <f>P26+1</f>
        <v>18</v>
      </c>
      <c r="K27" s="111">
        <f t="shared" si="8"/>
        <v>19</v>
      </c>
      <c r="L27" s="111">
        <f t="shared" si="8"/>
        <v>20</v>
      </c>
      <c r="M27" s="111">
        <f t="shared" si="8"/>
        <v>21</v>
      </c>
      <c r="N27" s="111">
        <f t="shared" si="8"/>
        <v>22</v>
      </c>
      <c r="O27" s="111">
        <f t="shared" si="6"/>
        <v>23</v>
      </c>
      <c r="P27" s="112">
        <f t="shared" si="6"/>
        <v>24</v>
      </c>
    </row>
    <row r="28" spans="1:16" x14ac:dyDescent="0.2">
      <c r="A28" s="98">
        <f>G27+1</f>
        <v>24</v>
      </c>
      <c r="B28" s="90">
        <f t="shared" si="7"/>
        <v>25</v>
      </c>
      <c r="C28" s="90">
        <f t="shared" si="7"/>
        <v>26</v>
      </c>
      <c r="D28" s="90">
        <f t="shared" si="7"/>
        <v>27</v>
      </c>
      <c r="E28" s="90">
        <f t="shared" si="7"/>
        <v>28</v>
      </c>
      <c r="F28" s="90">
        <f t="shared" si="7"/>
        <v>29</v>
      </c>
      <c r="G28" s="112">
        <f>F28+1</f>
        <v>30</v>
      </c>
      <c r="J28" s="113">
        <f>P27+1</f>
        <v>25</v>
      </c>
      <c r="K28" s="111">
        <f t="shared" si="8"/>
        <v>26</v>
      </c>
      <c r="L28" s="90">
        <f t="shared" si="8"/>
        <v>27</v>
      </c>
      <c r="M28" s="90">
        <f t="shared" si="8"/>
        <v>28</v>
      </c>
      <c r="N28" s="90">
        <f t="shared" si="8"/>
        <v>29</v>
      </c>
      <c r="O28" s="108">
        <f t="shared" si="6"/>
        <v>30</v>
      </c>
      <c r="P28" s="97">
        <f t="shared" si="6"/>
        <v>31</v>
      </c>
    </row>
    <row r="29" spans="1:16" ht="13.5" thickBot="1" x14ac:dyDescent="0.25">
      <c r="A29" s="106"/>
      <c r="B29" s="107"/>
      <c r="C29" s="101"/>
      <c r="D29" s="101"/>
      <c r="E29" s="101"/>
      <c r="F29" s="101"/>
      <c r="G29" s="102"/>
      <c r="J29" s="106"/>
      <c r="K29" s="107"/>
      <c r="L29" s="101"/>
      <c r="M29" s="101"/>
      <c r="N29" s="101"/>
      <c r="O29" s="101"/>
      <c r="P29" s="102"/>
    </row>
    <row r="30" spans="1:16" ht="13.5" thickBot="1" x14ac:dyDescent="0.25"/>
    <row r="31" spans="1:16" x14ac:dyDescent="0.2">
      <c r="A31" s="91">
        <v>43009</v>
      </c>
      <c r="B31" s="92"/>
      <c r="C31" s="92"/>
      <c r="D31" s="92"/>
      <c r="E31" s="92"/>
      <c r="F31" s="92"/>
      <c r="G31" s="93"/>
      <c r="J31" s="91">
        <v>43191</v>
      </c>
      <c r="K31" s="92"/>
      <c r="L31" s="92"/>
      <c r="M31" s="92"/>
      <c r="N31" s="92"/>
      <c r="O31" s="92"/>
      <c r="P31" s="93"/>
    </row>
    <row r="32" spans="1:16" x14ac:dyDescent="0.2">
      <c r="A32" s="94" t="s">
        <v>329</v>
      </c>
      <c r="B32" s="95" t="s">
        <v>330</v>
      </c>
      <c r="C32" s="95" t="s">
        <v>331</v>
      </c>
      <c r="D32" s="95" t="s">
        <v>332</v>
      </c>
      <c r="E32" s="95" t="s">
        <v>333</v>
      </c>
      <c r="F32" s="95" t="s">
        <v>334</v>
      </c>
      <c r="G32" s="96" t="s">
        <v>335</v>
      </c>
      <c r="J32" s="94" t="s">
        <v>329</v>
      </c>
      <c r="K32" s="95" t="s">
        <v>330</v>
      </c>
      <c r="L32" s="95" t="s">
        <v>331</v>
      </c>
      <c r="M32" s="95" t="s">
        <v>332</v>
      </c>
      <c r="N32" s="95" t="s">
        <v>333</v>
      </c>
      <c r="O32" s="95" t="s">
        <v>334</v>
      </c>
      <c r="P32" s="96" t="s">
        <v>335</v>
      </c>
    </row>
    <row r="33" spans="1:16" x14ac:dyDescent="0.2">
      <c r="A33" s="113">
        <v>1</v>
      </c>
      <c r="B33" s="111">
        <f>A33+1</f>
        <v>2</v>
      </c>
      <c r="C33" s="111">
        <f t="shared" ref="C33:G34" si="9">B33+1</f>
        <v>3</v>
      </c>
      <c r="D33" s="111">
        <f t="shared" si="9"/>
        <v>4</v>
      </c>
      <c r="E33" s="111">
        <f t="shared" si="9"/>
        <v>5</v>
      </c>
      <c r="F33" s="111">
        <f t="shared" si="9"/>
        <v>6</v>
      </c>
      <c r="G33" s="112">
        <f t="shared" si="9"/>
        <v>7</v>
      </c>
      <c r="J33" s="110">
        <v>1</v>
      </c>
      <c r="K33" s="90">
        <f t="shared" ref="K33:P36" si="10">J33+1</f>
        <v>2</v>
      </c>
      <c r="L33" s="90">
        <f t="shared" si="10"/>
        <v>3</v>
      </c>
      <c r="M33" s="90">
        <f t="shared" si="10"/>
        <v>4</v>
      </c>
      <c r="N33" s="90">
        <f t="shared" si="10"/>
        <v>5</v>
      </c>
      <c r="O33" s="90">
        <f t="shared" si="10"/>
        <v>6</v>
      </c>
      <c r="P33" s="97">
        <f t="shared" si="10"/>
        <v>7</v>
      </c>
    </row>
    <row r="34" spans="1:16" x14ac:dyDescent="0.2">
      <c r="A34" s="113">
        <f>G33+1</f>
        <v>8</v>
      </c>
      <c r="B34" s="108">
        <f>A34+1</f>
        <v>9</v>
      </c>
      <c r="C34" s="111">
        <f t="shared" si="9"/>
        <v>10</v>
      </c>
      <c r="D34" s="111">
        <f t="shared" si="9"/>
        <v>11</v>
      </c>
      <c r="E34" s="111">
        <f t="shared" si="9"/>
        <v>12</v>
      </c>
      <c r="F34" s="111">
        <f t="shared" si="9"/>
        <v>13</v>
      </c>
      <c r="G34" s="112">
        <f t="shared" si="9"/>
        <v>14</v>
      </c>
      <c r="J34" s="98">
        <f>P33+1</f>
        <v>8</v>
      </c>
      <c r="K34" s="90">
        <f t="shared" si="10"/>
        <v>9</v>
      </c>
      <c r="L34" s="90">
        <f t="shared" si="10"/>
        <v>10</v>
      </c>
      <c r="M34" s="90">
        <f t="shared" si="10"/>
        <v>11</v>
      </c>
      <c r="N34" s="90">
        <f t="shared" si="10"/>
        <v>12</v>
      </c>
      <c r="O34" s="90">
        <f t="shared" si="10"/>
        <v>13</v>
      </c>
      <c r="P34" s="97">
        <f t="shared" si="10"/>
        <v>14</v>
      </c>
    </row>
    <row r="35" spans="1:16" x14ac:dyDescent="0.2">
      <c r="A35" s="113">
        <f>G34+1</f>
        <v>15</v>
      </c>
      <c r="B35" s="111">
        <f>A35+1</f>
        <v>16</v>
      </c>
      <c r="C35" s="111">
        <f t="shared" ref="C35:G36" si="11">B35+1</f>
        <v>17</v>
      </c>
      <c r="D35" s="90">
        <f t="shared" si="11"/>
        <v>18</v>
      </c>
      <c r="E35" s="90">
        <f t="shared" si="11"/>
        <v>19</v>
      </c>
      <c r="F35" s="121">
        <f t="shared" si="11"/>
        <v>20</v>
      </c>
      <c r="G35" s="121">
        <f t="shared" si="11"/>
        <v>21</v>
      </c>
      <c r="J35" s="98">
        <f>P34+1</f>
        <v>15</v>
      </c>
      <c r="K35" s="90">
        <f t="shared" si="10"/>
        <v>16</v>
      </c>
      <c r="L35" s="90">
        <f t="shared" si="10"/>
        <v>17</v>
      </c>
      <c r="M35" s="90">
        <f t="shared" si="10"/>
        <v>18</v>
      </c>
      <c r="N35" s="90">
        <f t="shared" si="10"/>
        <v>19</v>
      </c>
      <c r="O35" s="121">
        <f t="shared" si="10"/>
        <v>20</v>
      </c>
      <c r="P35" s="121">
        <f t="shared" si="10"/>
        <v>21</v>
      </c>
    </row>
    <row r="36" spans="1:16" x14ac:dyDescent="0.2">
      <c r="A36" s="121">
        <f>G35+1</f>
        <v>22</v>
      </c>
      <c r="B36" s="121">
        <f>A36+1</f>
        <v>23</v>
      </c>
      <c r="C36" s="90">
        <f t="shared" si="11"/>
        <v>24</v>
      </c>
      <c r="D36" s="90">
        <f t="shared" si="11"/>
        <v>25</v>
      </c>
      <c r="E36" s="90">
        <f t="shared" si="11"/>
        <v>26</v>
      </c>
      <c r="F36" s="90">
        <f t="shared" si="11"/>
        <v>27</v>
      </c>
      <c r="G36" s="97">
        <f t="shared" si="11"/>
        <v>28</v>
      </c>
      <c r="J36" s="121">
        <f>P35+1</f>
        <v>22</v>
      </c>
      <c r="K36" s="90">
        <f t="shared" si="10"/>
        <v>23</v>
      </c>
      <c r="L36" s="90">
        <f t="shared" si="10"/>
        <v>24</v>
      </c>
      <c r="M36" s="90">
        <f t="shared" si="10"/>
        <v>25</v>
      </c>
      <c r="N36" s="90">
        <f t="shared" si="10"/>
        <v>26</v>
      </c>
      <c r="O36" s="90">
        <f t="shared" si="10"/>
        <v>27</v>
      </c>
      <c r="P36" s="97">
        <f t="shared" si="10"/>
        <v>28</v>
      </c>
    </row>
    <row r="37" spans="1:16" x14ac:dyDescent="0.2">
      <c r="A37" s="98">
        <f>G36+1</f>
        <v>29</v>
      </c>
      <c r="B37" s="90">
        <f>A37+1</f>
        <v>30</v>
      </c>
      <c r="C37" s="90">
        <f>B37+1</f>
        <v>31</v>
      </c>
      <c r="D37" s="103"/>
      <c r="E37" s="104"/>
      <c r="F37" s="104"/>
      <c r="G37" s="105"/>
      <c r="J37" s="98">
        <f>P36+1</f>
        <v>29</v>
      </c>
      <c r="K37" s="90">
        <f>J37+1</f>
        <v>30</v>
      </c>
      <c r="L37" s="104"/>
      <c r="M37" s="104"/>
      <c r="N37" s="104"/>
      <c r="O37" s="104"/>
      <c r="P37" s="105"/>
    </row>
    <row r="38" spans="1:16" ht="13.5" thickBot="1" x14ac:dyDescent="0.25">
      <c r="A38" s="106"/>
      <c r="B38" s="107"/>
      <c r="C38" s="101"/>
      <c r="D38" s="101"/>
      <c r="E38" s="101"/>
      <c r="F38" s="101"/>
      <c r="G38" s="102"/>
      <c r="J38" s="106"/>
      <c r="K38" s="107"/>
      <c r="L38" s="101"/>
      <c r="M38" s="101"/>
      <c r="N38" s="101"/>
      <c r="O38" s="101"/>
      <c r="P38" s="102"/>
    </row>
    <row r="39" spans="1:16" ht="13.5" thickBot="1" x14ac:dyDescent="0.25"/>
    <row r="40" spans="1:16" x14ac:dyDescent="0.2">
      <c r="A40" s="91">
        <v>43040</v>
      </c>
      <c r="B40" s="92"/>
      <c r="C40" s="92"/>
      <c r="D40" s="92"/>
      <c r="E40" s="92"/>
      <c r="F40" s="92"/>
      <c r="G40" s="93"/>
      <c r="J40" s="91">
        <v>43221</v>
      </c>
      <c r="K40" s="92"/>
      <c r="L40" s="92"/>
      <c r="M40" s="92"/>
      <c r="N40" s="92"/>
      <c r="O40" s="92"/>
      <c r="P40" s="93"/>
    </row>
    <row r="41" spans="1:16" x14ac:dyDescent="0.2">
      <c r="A41" s="94" t="s">
        <v>329</v>
      </c>
      <c r="B41" s="95" t="s">
        <v>330</v>
      </c>
      <c r="C41" s="95" t="s">
        <v>331</v>
      </c>
      <c r="D41" s="95" t="s">
        <v>332</v>
      </c>
      <c r="E41" s="95" t="s">
        <v>333</v>
      </c>
      <c r="F41" s="95" t="s">
        <v>334</v>
      </c>
      <c r="G41" s="96" t="s">
        <v>335</v>
      </c>
      <c r="J41" s="94" t="s">
        <v>329</v>
      </c>
      <c r="K41" s="95" t="s">
        <v>330</v>
      </c>
      <c r="L41" s="95" t="s">
        <v>331</v>
      </c>
      <c r="M41" s="95" t="s">
        <v>332</v>
      </c>
      <c r="N41" s="95" t="s">
        <v>333</v>
      </c>
      <c r="O41" s="95" t="s">
        <v>334</v>
      </c>
      <c r="P41" s="96" t="s">
        <v>335</v>
      </c>
    </row>
    <row r="42" spans="1:16" x14ac:dyDescent="0.2">
      <c r="A42" s="98"/>
      <c r="B42" s="90"/>
      <c r="C42" s="90"/>
      <c r="D42" s="90">
        <v>1</v>
      </c>
      <c r="E42" s="90">
        <f t="shared" ref="E42:G45" si="12">D42+1</f>
        <v>2</v>
      </c>
      <c r="F42" s="90">
        <f t="shared" si="12"/>
        <v>3</v>
      </c>
      <c r="G42" s="122">
        <f t="shared" si="12"/>
        <v>4</v>
      </c>
      <c r="J42" s="98"/>
      <c r="K42" s="90"/>
      <c r="L42" s="90">
        <v>1</v>
      </c>
      <c r="M42" s="90">
        <f t="shared" ref="M42:P45" si="13">L42+1</f>
        <v>2</v>
      </c>
      <c r="N42" s="90">
        <f t="shared" si="13"/>
        <v>3</v>
      </c>
      <c r="O42" s="90">
        <f t="shared" si="13"/>
        <v>4</v>
      </c>
      <c r="P42" s="97">
        <f t="shared" si="13"/>
        <v>5</v>
      </c>
    </row>
    <row r="43" spans="1:16" x14ac:dyDescent="0.2">
      <c r="A43" s="98">
        <f>G42+1</f>
        <v>5</v>
      </c>
      <c r="B43" s="90">
        <f t="shared" ref="B43:D46" si="14">A43+1</f>
        <v>6</v>
      </c>
      <c r="C43" s="90">
        <f t="shared" si="14"/>
        <v>7</v>
      </c>
      <c r="D43" s="90">
        <f t="shared" si="14"/>
        <v>8</v>
      </c>
      <c r="E43" s="90">
        <f t="shared" si="12"/>
        <v>9</v>
      </c>
      <c r="F43" s="108">
        <f t="shared" si="12"/>
        <v>10</v>
      </c>
      <c r="G43" s="97">
        <f t="shared" si="12"/>
        <v>11</v>
      </c>
      <c r="J43" s="98">
        <f>P42+1</f>
        <v>6</v>
      </c>
      <c r="K43" s="90">
        <f t="shared" ref="K43:L46" si="15">J43+1</f>
        <v>7</v>
      </c>
      <c r="L43" s="90">
        <f t="shared" si="15"/>
        <v>8</v>
      </c>
      <c r="M43" s="90">
        <f t="shared" si="13"/>
        <v>9</v>
      </c>
      <c r="N43" s="90">
        <f t="shared" si="13"/>
        <v>10</v>
      </c>
      <c r="O43" s="121">
        <f t="shared" si="13"/>
        <v>11</v>
      </c>
      <c r="P43" s="121">
        <f t="shared" si="13"/>
        <v>12</v>
      </c>
    </row>
    <row r="44" spans="1:16" x14ac:dyDescent="0.2">
      <c r="A44" s="98">
        <f>G43+1</f>
        <v>12</v>
      </c>
      <c r="B44" s="90">
        <f t="shared" si="14"/>
        <v>13</v>
      </c>
      <c r="C44" s="90">
        <f t="shared" si="14"/>
        <v>14</v>
      </c>
      <c r="D44" s="90">
        <f t="shared" si="14"/>
        <v>15</v>
      </c>
      <c r="E44" s="90">
        <f t="shared" si="12"/>
        <v>16</v>
      </c>
      <c r="F44" s="121">
        <f t="shared" si="12"/>
        <v>17</v>
      </c>
      <c r="G44" s="121">
        <f t="shared" si="12"/>
        <v>18</v>
      </c>
      <c r="J44" s="123">
        <f>P43+1</f>
        <v>13</v>
      </c>
      <c r="K44" s="90">
        <f t="shared" si="15"/>
        <v>14</v>
      </c>
      <c r="L44" s="90">
        <f t="shared" si="15"/>
        <v>15</v>
      </c>
      <c r="M44" s="90">
        <f t="shared" si="13"/>
        <v>16</v>
      </c>
      <c r="N44" s="90">
        <f t="shared" si="13"/>
        <v>17</v>
      </c>
      <c r="O44" s="90">
        <f t="shared" si="13"/>
        <v>18</v>
      </c>
      <c r="P44" s="97">
        <f t="shared" si="13"/>
        <v>19</v>
      </c>
    </row>
    <row r="45" spans="1:16" x14ac:dyDescent="0.2">
      <c r="A45" s="121">
        <f>G44+1</f>
        <v>19</v>
      </c>
      <c r="B45" s="90">
        <f t="shared" si="14"/>
        <v>20</v>
      </c>
      <c r="C45" s="90">
        <f t="shared" si="14"/>
        <v>21</v>
      </c>
      <c r="D45" s="116">
        <f t="shared" si="14"/>
        <v>22</v>
      </c>
      <c r="E45" s="108">
        <f t="shared" si="12"/>
        <v>23</v>
      </c>
      <c r="F45" s="108">
        <f t="shared" si="12"/>
        <v>24</v>
      </c>
      <c r="G45" s="112">
        <f t="shared" si="12"/>
        <v>25</v>
      </c>
      <c r="J45" s="98">
        <f>P44+1</f>
        <v>20</v>
      </c>
      <c r="K45" s="90">
        <f t="shared" si="15"/>
        <v>21</v>
      </c>
      <c r="L45" s="90">
        <f t="shared" si="15"/>
        <v>22</v>
      </c>
      <c r="M45" s="116">
        <f t="shared" si="13"/>
        <v>23</v>
      </c>
      <c r="N45" s="115">
        <f t="shared" si="13"/>
        <v>24</v>
      </c>
      <c r="O45" s="90">
        <f t="shared" si="13"/>
        <v>25</v>
      </c>
      <c r="P45" s="97">
        <f t="shared" si="13"/>
        <v>26</v>
      </c>
    </row>
    <row r="46" spans="1:16" x14ac:dyDescent="0.2">
      <c r="A46" s="113">
        <f>G45+1</f>
        <v>26</v>
      </c>
      <c r="B46" s="90">
        <f t="shared" si="14"/>
        <v>27</v>
      </c>
      <c r="C46" s="90">
        <f t="shared" si="14"/>
        <v>28</v>
      </c>
      <c r="D46" s="90">
        <f t="shared" si="14"/>
        <v>29</v>
      </c>
      <c r="E46" s="90">
        <f>D46+1</f>
        <v>30</v>
      </c>
      <c r="F46" s="103"/>
      <c r="G46" s="105"/>
      <c r="J46" s="98">
        <f>P45+1</f>
        <v>27</v>
      </c>
      <c r="K46" s="108">
        <f t="shared" si="15"/>
        <v>28</v>
      </c>
      <c r="L46" s="90">
        <f t="shared" si="15"/>
        <v>29</v>
      </c>
      <c r="M46" s="90">
        <f>L46+1</f>
        <v>30</v>
      </c>
      <c r="N46" s="111">
        <f>M46+1</f>
        <v>31</v>
      </c>
      <c r="O46" s="104"/>
      <c r="P46" s="105"/>
    </row>
    <row r="47" spans="1:16" ht="13.5" thickBot="1" x14ac:dyDescent="0.25">
      <c r="A47" s="106"/>
      <c r="B47" s="107"/>
      <c r="C47" s="101"/>
      <c r="D47" s="101"/>
      <c r="E47" s="101"/>
      <c r="F47" s="101"/>
      <c r="G47" s="102"/>
      <c r="J47" s="106"/>
      <c r="K47" s="107"/>
      <c r="L47" s="101"/>
      <c r="M47" s="101"/>
      <c r="N47" s="101"/>
      <c r="O47" s="101"/>
      <c r="P47" s="102"/>
    </row>
    <row r="48" spans="1:16" ht="13.5" thickBot="1" x14ac:dyDescent="0.25"/>
    <row r="49" spans="1:16" x14ac:dyDescent="0.2">
      <c r="A49" s="91">
        <v>43070</v>
      </c>
      <c r="B49" s="92"/>
      <c r="C49" s="92"/>
      <c r="D49" s="92"/>
      <c r="E49" s="92"/>
      <c r="F49" s="92"/>
      <c r="G49" s="93"/>
      <c r="J49" s="91">
        <v>43252</v>
      </c>
      <c r="K49" s="92"/>
      <c r="L49" s="92"/>
      <c r="M49" s="92"/>
      <c r="N49" s="92"/>
      <c r="O49" s="92"/>
      <c r="P49" s="93"/>
    </row>
    <row r="50" spans="1:16" x14ac:dyDescent="0.2">
      <c r="A50" s="94" t="s">
        <v>329</v>
      </c>
      <c r="B50" s="95" t="s">
        <v>330</v>
      </c>
      <c r="C50" s="95" t="s">
        <v>331</v>
      </c>
      <c r="D50" s="95" t="s">
        <v>332</v>
      </c>
      <c r="E50" s="95" t="s">
        <v>333</v>
      </c>
      <c r="F50" s="95" t="s">
        <v>334</v>
      </c>
      <c r="G50" s="96" t="s">
        <v>335</v>
      </c>
      <c r="J50" s="94" t="s">
        <v>329</v>
      </c>
      <c r="K50" s="95" t="s">
        <v>330</v>
      </c>
      <c r="L50" s="95" t="s">
        <v>331</v>
      </c>
      <c r="M50" s="95" t="s">
        <v>332</v>
      </c>
      <c r="N50" s="95" t="s">
        <v>333</v>
      </c>
      <c r="O50" s="95" t="s">
        <v>334</v>
      </c>
      <c r="P50" s="96" t="s">
        <v>335</v>
      </c>
    </row>
    <row r="51" spans="1:16" x14ac:dyDescent="0.2">
      <c r="A51" s="98"/>
      <c r="B51" s="90"/>
      <c r="C51" s="90"/>
      <c r="D51" s="90"/>
      <c r="E51" s="90"/>
      <c r="F51" s="90">
        <v>1</v>
      </c>
      <c r="G51" s="97">
        <f t="shared" ref="C51:G52" si="16">F51+1</f>
        <v>2</v>
      </c>
      <c r="J51" s="98"/>
      <c r="K51" s="90"/>
      <c r="L51" s="90"/>
      <c r="M51" s="90"/>
      <c r="N51" s="90"/>
      <c r="O51" s="90">
        <v>1</v>
      </c>
      <c r="P51" s="97">
        <f>O51+1</f>
        <v>2</v>
      </c>
    </row>
    <row r="52" spans="1:16" x14ac:dyDescent="0.2">
      <c r="A52" s="98">
        <f>G51+1</f>
        <v>3</v>
      </c>
      <c r="B52" s="90">
        <f>A52+1</f>
        <v>4</v>
      </c>
      <c r="C52" s="90">
        <f t="shared" si="16"/>
        <v>5</v>
      </c>
      <c r="D52" s="90">
        <f t="shared" si="16"/>
        <v>6</v>
      </c>
      <c r="E52" s="90">
        <f t="shared" si="16"/>
        <v>7</v>
      </c>
      <c r="F52" s="121">
        <f t="shared" si="16"/>
        <v>8</v>
      </c>
      <c r="G52" s="121">
        <f t="shared" si="16"/>
        <v>9</v>
      </c>
      <c r="J52" s="98">
        <f>P51+1</f>
        <v>3</v>
      </c>
      <c r="K52" s="90">
        <f t="shared" ref="K52:O55" si="17">J52+1</f>
        <v>4</v>
      </c>
      <c r="L52" s="90">
        <f t="shared" si="17"/>
        <v>5</v>
      </c>
      <c r="M52" s="90">
        <f t="shared" si="17"/>
        <v>6</v>
      </c>
      <c r="N52" s="90">
        <f t="shared" si="17"/>
        <v>7</v>
      </c>
      <c r="O52" s="90">
        <f t="shared" si="17"/>
        <v>8</v>
      </c>
      <c r="P52" s="97">
        <f>O52+1</f>
        <v>9</v>
      </c>
    </row>
    <row r="53" spans="1:16" x14ac:dyDescent="0.2">
      <c r="A53" s="121">
        <f>G52+1</f>
        <v>10</v>
      </c>
      <c r="B53" s="90">
        <f>A53+1</f>
        <v>11</v>
      </c>
      <c r="C53" s="90">
        <f t="shared" ref="C53:G55" si="18">B53+1</f>
        <v>12</v>
      </c>
      <c r="D53" s="90">
        <f t="shared" si="18"/>
        <v>13</v>
      </c>
      <c r="E53" s="90">
        <f t="shared" si="18"/>
        <v>14</v>
      </c>
      <c r="F53" s="90">
        <f t="shared" si="18"/>
        <v>15</v>
      </c>
      <c r="G53" s="97">
        <f t="shared" si="18"/>
        <v>16</v>
      </c>
      <c r="J53" s="98">
        <f>P52+1</f>
        <v>10</v>
      </c>
      <c r="K53" s="90">
        <f t="shared" si="17"/>
        <v>11</v>
      </c>
      <c r="L53" s="90">
        <f t="shared" si="17"/>
        <v>12</v>
      </c>
      <c r="M53" s="90">
        <f t="shared" si="17"/>
        <v>13</v>
      </c>
      <c r="N53" s="90">
        <f t="shared" si="17"/>
        <v>14</v>
      </c>
      <c r="O53" s="90">
        <f t="shared" si="17"/>
        <v>15</v>
      </c>
      <c r="P53" s="97">
        <f>O53+1</f>
        <v>16</v>
      </c>
    </row>
    <row r="54" spans="1:16" x14ac:dyDescent="0.2">
      <c r="A54" s="98">
        <f>G53+1</f>
        <v>17</v>
      </c>
      <c r="B54" s="90">
        <f>A54+1</f>
        <v>18</v>
      </c>
      <c r="C54" s="90">
        <f t="shared" si="18"/>
        <v>19</v>
      </c>
      <c r="D54" s="90">
        <f t="shared" si="18"/>
        <v>20</v>
      </c>
      <c r="E54" s="90">
        <f t="shared" si="18"/>
        <v>21</v>
      </c>
      <c r="F54" s="116">
        <f t="shared" si="18"/>
        <v>22</v>
      </c>
      <c r="G54" s="117">
        <f t="shared" si="18"/>
        <v>23</v>
      </c>
      <c r="J54" s="110">
        <f>P53+1</f>
        <v>17</v>
      </c>
      <c r="K54" s="90">
        <f t="shared" si="17"/>
        <v>18</v>
      </c>
      <c r="L54" s="90">
        <f t="shared" si="17"/>
        <v>19</v>
      </c>
      <c r="M54" s="90">
        <f t="shared" si="17"/>
        <v>20</v>
      </c>
      <c r="N54" s="90">
        <f t="shared" si="17"/>
        <v>21</v>
      </c>
      <c r="O54" s="90">
        <f t="shared" si="17"/>
        <v>22</v>
      </c>
      <c r="P54" s="97">
        <f>O54+1</f>
        <v>23</v>
      </c>
    </row>
    <row r="55" spans="1:16" x14ac:dyDescent="0.2">
      <c r="A55" s="118">
        <f>G54+1</f>
        <v>24</v>
      </c>
      <c r="B55" s="108">
        <f>A55+1</f>
        <v>25</v>
      </c>
      <c r="C55" s="111">
        <f t="shared" si="18"/>
        <v>26</v>
      </c>
      <c r="D55" s="111">
        <f t="shared" si="18"/>
        <v>27</v>
      </c>
      <c r="E55" s="111">
        <f t="shared" si="18"/>
        <v>28</v>
      </c>
      <c r="F55" s="111">
        <f t="shared" si="18"/>
        <v>29</v>
      </c>
      <c r="G55" s="112">
        <f t="shared" si="18"/>
        <v>30</v>
      </c>
      <c r="J55" s="98">
        <f>P54+1</f>
        <v>24</v>
      </c>
      <c r="K55" s="90">
        <f t="shared" si="17"/>
        <v>25</v>
      </c>
      <c r="L55" s="90">
        <f t="shared" si="17"/>
        <v>26</v>
      </c>
      <c r="M55" s="90">
        <f t="shared" si="17"/>
        <v>27</v>
      </c>
      <c r="N55" s="90">
        <f t="shared" si="17"/>
        <v>28</v>
      </c>
      <c r="O55" s="121">
        <f t="shared" si="17"/>
        <v>29</v>
      </c>
      <c r="P55" s="121">
        <f>O55+1</f>
        <v>30</v>
      </c>
    </row>
    <row r="56" spans="1:16" ht="13.5" thickBot="1" x14ac:dyDescent="0.25">
      <c r="A56" s="114">
        <f>G55+1</f>
        <v>31</v>
      </c>
      <c r="B56" s="107"/>
      <c r="C56" s="101"/>
      <c r="D56" s="101"/>
      <c r="E56" s="101"/>
      <c r="F56" s="101"/>
      <c r="G56" s="102"/>
      <c r="J56" s="106"/>
      <c r="K56" s="107"/>
      <c r="L56" s="101"/>
      <c r="M56" s="101"/>
      <c r="N56" s="101"/>
      <c r="O56" s="101"/>
      <c r="P56" s="102"/>
    </row>
    <row r="57" spans="1:16" ht="13.5" thickBot="1" x14ac:dyDescent="0.25"/>
    <row r="58" spans="1:16" x14ac:dyDescent="0.2">
      <c r="J58" s="91">
        <v>43282</v>
      </c>
      <c r="K58" s="92"/>
      <c r="L58" s="92"/>
      <c r="M58" s="92"/>
      <c r="N58" s="92"/>
      <c r="O58" s="92"/>
      <c r="P58" s="93"/>
    </row>
    <row r="59" spans="1:16" x14ac:dyDescent="0.2">
      <c r="J59" s="94" t="s">
        <v>329</v>
      </c>
      <c r="K59" s="95" t="s">
        <v>330</v>
      </c>
      <c r="L59" s="95" t="s">
        <v>331</v>
      </c>
      <c r="M59" s="95" t="s">
        <v>332</v>
      </c>
      <c r="N59" s="95" t="s">
        <v>333</v>
      </c>
      <c r="O59" s="95" t="s">
        <v>334</v>
      </c>
      <c r="P59" s="96" t="s">
        <v>335</v>
      </c>
    </row>
    <row r="60" spans="1:16" x14ac:dyDescent="0.2">
      <c r="J60" s="123">
        <v>1</v>
      </c>
      <c r="K60" s="121">
        <f t="shared" ref="K60:P60" si="19">J60+1</f>
        <v>2</v>
      </c>
      <c r="L60" s="121">
        <f t="shared" si="19"/>
        <v>3</v>
      </c>
      <c r="M60" s="121">
        <f t="shared" si="19"/>
        <v>4</v>
      </c>
      <c r="N60" s="121">
        <f t="shared" si="19"/>
        <v>5</v>
      </c>
      <c r="O60" s="121">
        <f t="shared" si="19"/>
        <v>6</v>
      </c>
      <c r="P60" s="122">
        <f t="shared" si="19"/>
        <v>7</v>
      </c>
    </row>
    <row r="61" spans="1:16" x14ac:dyDescent="0.2">
      <c r="J61" s="98">
        <f>P60+1</f>
        <v>8</v>
      </c>
      <c r="K61" s="90">
        <f t="shared" ref="K61:P63" si="20">J61+1</f>
        <v>9</v>
      </c>
      <c r="L61" s="90">
        <f t="shared" si="20"/>
        <v>10</v>
      </c>
      <c r="M61" s="90">
        <f t="shared" si="20"/>
        <v>11</v>
      </c>
      <c r="N61" s="90">
        <f t="shared" si="20"/>
        <v>12</v>
      </c>
      <c r="O61" s="90">
        <f t="shared" si="20"/>
        <v>13</v>
      </c>
      <c r="P61" s="97">
        <f t="shared" si="20"/>
        <v>14</v>
      </c>
    </row>
    <row r="62" spans="1:16" x14ac:dyDescent="0.2">
      <c r="J62" s="130">
        <f>P61+1</f>
        <v>15</v>
      </c>
      <c r="K62" s="131">
        <f t="shared" si="20"/>
        <v>16</v>
      </c>
      <c r="L62" s="131">
        <f t="shared" si="20"/>
        <v>17</v>
      </c>
      <c r="M62" s="131">
        <f t="shared" si="20"/>
        <v>18</v>
      </c>
      <c r="N62" s="131">
        <f t="shared" si="20"/>
        <v>19</v>
      </c>
      <c r="O62" s="131">
        <f t="shared" si="20"/>
        <v>20</v>
      </c>
      <c r="P62" s="131">
        <f t="shared" si="20"/>
        <v>21</v>
      </c>
    </row>
    <row r="63" spans="1:16" x14ac:dyDescent="0.2">
      <c r="J63" s="131">
        <f>P62+1</f>
        <v>22</v>
      </c>
      <c r="K63" s="131">
        <f t="shared" si="20"/>
        <v>23</v>
      </c>
      <c r="L63" s="131">
        <f t="shared" si="20"/>
        <v>24</v>
      </c>
      <c r="M63" s="131">
        <f t="shared" si="20"/>
        <v>25</v>
      </c>
      <c r="N63" s="131">
        <f t="shared" si="20"/>
        <v>26</v>
      </c>
      <c r="O63" s="131">
        <f t="shared" si="20"/>
        <v>27</v>
      </c>
      <c r="P63" s="132">
        <f t="shared" si="20"/>
        <v>28</v>
      </c>
    </row>
    <row r="64" spans="1:16" x14ac:dyDescent="0.2">
      <c r="J64" s="98">
        <f>P63+1</f>
        <v>29</v>
      </c>
      <c r="K64" s="90">
        <f>J64+1</f>
        <v>30</v>
      </c>
      <c r="L64" s="90">
        <f>K64+1</f>
        <v>31</v>
      </c>
      <c r="M64" s="104"/>
      <c r="N64" s="104"/>
      <c r="O64" s="104"/>
      <c r="P64" s="105"/>
    </row>
    <row r="65" spans="10:16" ht="13.5" thickBot="1" x14ac:dyDescent="0.25">
      <c r="J65" s="106"/>
      <c r="K65" s="107"/>
      <c r="L65" s="101"/>
      <c r="M65" s="101"/>
      <c r="N65" s="101"/>
      <c r="O65" s="101"/>
      <c r="P65" s="102"/>
    </row>
    <row r="66" spans="10:16" ht="13.5" thickBot="1" x14ac:dyDescent="0.25"/>
    <row r="67" spans="10:16" x14ac:dyDescent="0.2">
      <c r="J67" s="91">
        <v>43313</v>
      </c>
      <c r="K67" s="92"/>
      <c r="L67" s="92"/>
      <c r="M67" s="92"/>
      <c r="N67" s="92"/>
      <c r="O67" s="92"/>
      <c r="P67" s="93"/>
    </row>
    <row r="68" spans="10:16" x14ac:dyDescent="0.2">
      <c r="J68" s="94" t="s">
        <v>329</v>
      </c>
      <c r="K68" s="95" t="s">
        <v>330</v>
      </c>
      <c r="L68" s="95" t="s">
        <v>331</v>
      </c>
      <c r="M68" s="95" t="s">
        <v>332</v>
      </c>
      <c r="N68" s="95" t="s">
        <v>333</v>
      </c>
      <c r="O68" s="95" t="s">
        <v>334</v>
      </c>
      <c r="P68" s="96" t="s">
        <v>335</v>
      </c>
    </row>
    <row r="69" spans="10:16" x14ac:dyDescent="0.2">
      <c r="J69" s="98"/>
      <c r="K69" s="90"/>
      <c r="L69" s="90"/>
      <c r="M69" s="90">
        <v>1</v>
      </c>
      <c r="N69" s="90">
        <f t="shared" ref="N69:P72" si="21">M69+1</f>
        <v>2</v>
      </c>
      <c r="O69" s="90">
        <f t="shared" si="21"/>
        <v>3</v>
      </c>
      <c r="P69" s="97">
        <f t="shared" si="21"/>
        <v>4</v>
      </c>
    </row>
    <row r="70" spans="10:16" x14ac:dyDescent="0.2">
      <c r="J70" s="126">
        <f>P69+1</f>
        <v>5</v>
      </c>
      <c r="K70" s="127">
        <f t="shared" ref="K70:M73" si="22">J70+1</f>
        <v>6</v>
      </c>
      <c r="L70" s="127">
        <f t="shared" si="22"/>
        <v>7</v>
      </c>
      <c r="M70" s="127">
        <f t="shared" si="22"/>
        <v>8</v>
      </c>
      <c r="N70" s="127">
        <f t="shared" si="21"/>
        <v>9</v>
      </c>
      <c r="O70" s="121">
        <f t="shared" si="21"/>
        <v>10</v>
      </c>
      <c r="P70" s="121">
        <f t="shared" si="21"/>
        <v>11</v>
      </c>
    </row>
    <row r="71" spans="10:16" x14ac:dyDescent="0.2">
      <c r="J71" s="121">
        <f>P70+1</f>
        <v>12</v>
      </c>
      <c r="K71" s="127">
        <f t="shared" si="22"/>
        <v>13</v>
      </c>
      <c r="L71" s="127">
        <f t="shared" si="22"/>
        <v>14</v>
      </c>
      <c r="M71" s="127">
        <f t="shared" si="22"/>
        <v>15</v>
      </c>
      <c r="N71" s="127">
        <f t="shared" si="21"/>
        <v>16</v>
      </c>
      <c r="O71" s="127">
        <f t="shared" si="21"/>
        <v>17</v>
      </c>
      <c r="P71" s="127">
        <f t="shared" si="21"/>
        <v>18</v>
      </c>
    </row>
    <row r="72" spans="10:16" x14ac:dyDescent="0.2">
      <c r="J72" s="126">
        <f>P71+1</f>
        <v>19</v>
      </c>
      <c r="K72" s="127">
        <f t="shared" si="22"/>
        <v>20</v>
      </c>
      <c r="L72" s="127">
        <f t="shared" si="22"/>
        <v>21</v>
      </c>
      <c r="M72" s="127">
        <f t="shared" si="22"/>
        <v>22</v>
      </c>
      <c r="N72" s="127">
        <f t="shared" si="21"/>
        <v>23</v>
      </c>
      <c r="O72" s="127">
        <f t="shared" si="21"/>
        <v>24</v>
      </c>
      <c r="P72" s="128">
        <f t="shared" si="21"/>
        <v>25</v>
      </c>
    </row>
    <row r="73" spans="10:16" x14ac:dyDescent="0.2">
      <c r="J73" s="126">
        <f>P72+1</f>
        <v>26</v>
      </c>
      <c r="K73" s="127">
        <f t="shared" si="22"/>
        <v>27</v>
      </c>
      <c r="L73" s="127">
        <f t="shared" si="22"/>
        <v>28</v>
      </c>
      <c r="M73" s="127">
        <f t="shared" si="22"/>
        <v>29</v>
      </c>
      <c r="N73" s="127">
        <f>M73+1</f>
        <v>30</v>
      </c>
      <c r="O73" s="127">
        <f>N73+1</f>
        <v>31</v>
      </c>
      <c r="P73" s="129"/>
    </row>
    <row r="74" spans="10:16" ht="13.5" thickBot="1" x14ac:dyDescent="0.25">
      <c r="J74" s="106"/>
      <c r="K74" s="107"/>
      <c r="L74" s="101"/>
      <c r="M74" s="101"/>
      <c r="N74" s="101"/>
      <c r="O74" s="101"/>
      <c r="P74" s="102"/>
    </row>
  </sheetData>
  <pageMargins left="0.7" right="0.7" top="0.75" bottom="0.75" header="0.3" footer="0.3"/>
  <pageSetup scale="76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"/>
  <sheetViews>
    <sheetView topLeftCell="A10"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"/>
  <sheetViews>
    <sheetView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"/>
  <sheetViews>
    <sheetView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"/>
  <sheetViews>
    <sheetView topLeftCell="A13" workbookViewId="0">
      <selection activeCell="K23" sqref="K2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 filterMode="1">
    <pageSetUpPr fitToPage="1"/>
  </sheetPr>
  <dimension ref="A1:G1048495"/>
  <sheetViews>
    <sheetView workbookViewId="0">
      <selection activeCell="B146" sqref="B146"/>
    </sheetView>
  </sheetViews>
  <sheetFormatPr defaultColWidth="9.140625" defaultRowHeight="15" x14ac:dyDescent="0.25"/>
  <cols>
    <col min="1" max="1" width="9.5703125" style="77" bestFit="1" customWidth="1"/>
    <col min="2" max="2" width="51.140625" style="77" customWidth="1"/>
    <col min="3" max="3" width="17.28515625" style="77" customWidth="1"/>
    <col min="4" max="4" width="26.140625" style="77" bestFit="1" customWidth="1"/>
    <col min="5" max="5" width="5.7109375" style="83" customWidth="1"/>
    <col min="6" max="6" width="9" style="83" customWidth="1"/>
    <col min="7" max="7" width="12.7109375" style="83" bestFit="1" customWidth="1"/>
    <col min="8" max="16384" width="9.140625" style="77"/>
  </cols>
  <sheetData>
    <row r="1" spans="1:7" s="72" customFormat="1" ht="45" x14ac:dyDescent="0.25">
      <c r="A1" s="71" t="s">
        <v>38</v>
      </c>
      <c r="B1" s="71" t="s">
        <v>39</v>
      </c>
      <c r="C1" s="71" t="s">
        <v>40</v>
      </c>
      <c r="D1" s="71" t="s">
        <v>41</v>
      </c>
      <c r="E1" s="71" t="s">
        <v>38</v>
      </c>
      <c r="F1" s="71" t="s">
        <v>42</v>
      </c>
      <c r="G1" s="71" t="s">
        <v>43</v>
      </c>
    </row>
    <row r="2" spans="1:7" hidden="1" x14ac:dyDescent="0.25">
      <c r="A2" s="73" t="s">
        <v>44</v>
      </c>
      <c r="B2" s="73" t="s">
        <v>45</v>
      </c>
      <c r="C2" s="73" t="s">
        <v>46</v>
      </c>
      <c r="D2" s="74" t="s">
        <v>47</v>
      </c>
      <c r="E2" s="75" t="s">
        <v>48</v>
      </c>
      <c r="F2" s="75">
        <v>101</v>
      </c>
      <c r="G2" s="76"/>
    </row>
    <row r="3" spans="1:7" hidden="1" x14ac:dyDescent="0.25">
      <c r="A3" s="78" t="s">
        <v>44</v>
      </c>
      <c r="B3" s="78" t="s">
        <v>49</v>
      </c>
      <c r="C3" s="78" t="s">
        <v>46</v>
      </c>
      <c r="D3" s="79" t="s">
        <v>50</v>
      </c>
      <c r="E3" s="80" t="s">
        <v>48</v>
      </c>
      <c r="F3" s="81">
        <v>134</v>
      </c>
      <c r="G3" s="76"/>
    </row>
    <row r="4" spans="1:7" hidden="1" x14ac:dyDescent="0.25">
      <c r="A4" s="78" t="s">
        <v>44</v>
      </c>
      <c r="B4" s="78" t="s">
        <v>51</v>
      </c>
      <c r="C4" s="78" t="s">
        <v>46</v>
      </c>
      <c r="D4" s="79" t="s">
        <v>52</v>
      </c>
      <c r="E4" s="80" t="s">
        <v>48</v>
      </c>
      <c r="F4" s="81">
        <v>217</v>
      </c>
      <c r="G4" s="76"/>
    </row>
    <row r="5" spans="1:7" hidden="1" x14ac:dyDescent="0.25">
      <c r="A5" s="78" t="s">
        <v>44</v>
      </c>
      <c r="B5" s="78" t="s">
        <v>53</v>
      </c>
      <c r="C5" s="78" t="s">
        <v>46</v>
      </c>
      <c r="D5" s="79" t="s">
        <v>54</v>
      </c>
      <c r="E5" s="80" t="s">
        <v>48</v>
      </c>
      <c r="F5" s="81">
        <v>192</v>
      </c>
      <c r="G5" s="76"/>
    </row>
    <row r="6" spans="1:7" hidden="1" x14ac:dyDescent="0.25">
      <c r="A6" s="73" t="s">
        <v>44</v>
      </c>
      <c r="B6" s="73" t="s">
        <v>55</v>
      </c>
      <c r="C6" s="73" t="s">
        <v>46</v>
      </c>
      <c r="D6" s="74" t="s">
        <v>47</v>
      </c>
      <c r="E6" s="75" t="s">
        <v>48</v>
      </c>
      <c r="F6" s="75">
        <v>100</v>
      </c>
      <c r="G6" s="76"/>
    </row>
    <row r="7" spans="1:7" hidden="1" x14ac:dyDescent="0.25">
      <c r="A7" s="78" t="s">
        <v>44</v>
      </c>
      <c r="B7" s="78" t="s">
        <v>56</v>
      </c>
      <c r="C7" s="78" t="s">
        <v>46</v>
      </c>
      <c r="D7" s="79" t="s">
        <v>50</v>
      </c>
      <c r="E7" s="80" t="s">
        <v>48</v>
      </c>
      <c r="F7" s="81">
        <v>109</v>
      </c>
      <c r="G7" s="76"/>
    </row>
    <row r="8" spans="1:7" hidden="1" x14ac:dyDescent="0.25">
      <c r="A8" s="78" t="s">
        <v>44</v>
      </c>
      <c r="B8" s="78" t="s">
        <v>57</v>
      </c>
      <c r="C8" s="78" t="s">
        <v>46</v>
      </c>
      <c r="D8" s="79" t="s">
        <v>58</v>
      </c>
      <c r="E8" s="80" t="s">
        <v>48</v>
      </c>
      <c r="F8" s="81">
        <v>18</v>
      </c>
      <c r="G8" s="76"/>
    </row>
    <row r="9" spans="1:7" hidden="1" x14ac:dyDescent="0.25">
      <c r="A9" s="78" t="s">
        <v>44</v>
      </c>
      <c r="B9" s="78" t="s">
        <v>59</v>
      </c>
      <c r="C9" s="78" t="s">
        <v>46</v>
      </c>
      <c r="D9" s="79" t="s">
        <v>60</v>
      </c>
      <c r="E9" s="80" t="s">
        <v>48</v>
      </c>
      <c r="F9" s="81">
        <v>63</v>
      </c>
      <c r="G9" s="76"/>
    </row>
    <row r="10" spans="1:7" hidden="1" x14ac:dyDescent="0.25">
      <c r="A10" s="78" t="s">
        <v>61</v>
      </c>
      <c r="B10" s="78" t="s">
        <v>62</v>
      </c>
      <c r="C10" s="78" t="s">
        <v>63</v>
      </c>
      <c r="D10" s="79" t="s">
        <v>64</v>
      </c>
      <c r="E10" s="80" t="s">
        <v>65</v>
      </c>
      <c r="F10" s="81">
        <v>790</v>
      </c>
      <c r="G10" s="76" t="s">
        <v>66</v>
      </c>
    </row>
    <row r="11" spans="1:7" hidden="1" x14ac:dyDescent="0.25">
      <c r="A11" s="78" t="s">
        <v>61</v>
      </c>
      <c r="B11" s="78" t="s">
        <v>67</v>
      </c>
      <c r="C11" s="78" t="s">
        <v>63</v>
      </c>
      <c r="D11" s="79" t="s">
        <v>68</v>
      </c>
      <c r="E11" s="80" t="s">
        <v>65</v>
      </c>
      <c r="F11" s="81">
        <v>316</v>
      </c>
      <c r="G11" s="76"/>
    </row>
    <row r="12" spans="1:7" hidden="1" x14ac:dyDescent="0.25">
      <c r="A12" s="78" t="s">
        <v>61</v>
      </c>
      <c r="B12" s="78" t="s">
        <v>69</v>
      </c>
      <c r="C12" s="78" t="s">
        <v>63</v>
      </c>
      <c r="D12" s="79" t="s">
        <v>70</v>
      </c>
      <c r="E12" s="80" t="s">
        <v>65</v>
      </c>
      <c r="F12" s="81">
        <v>783</v>
      </c>
      <c r="G12" s="76" t="s">
        <v>66</v>
      </c>
    </row>
    <row r="13" spans="1:7" hidden="1" x14ac:dyDescent="0.25">
      <c r="A13" s="78" t="s">
        <v>61</v>
      </c>
      <c r="B13" s="78" t="s">
        <v>71</v>
      </c>
      <c r="C13" s="78" t="s">
        <v>46</v>
      </c>
      <c r="D13" s="79" t="s">
        <v>70</v>
      </c>
      <c r="E13" s="80" t="s">
        <v>65</v>
      </c>
      <c r="F13" s="81">
        <v>783</v>
      </c>
      <c r="G13" s="76" t="s">
        <v>66</v>
      </c>
    </row>
    <row r="14" spans="1:7" hidden="1" x14ac:dyDescent="0.25">
      <c r="A14" s="78" t="s">
        <v>61</v>
      </c>
      <c r="B14" s="78" t="s">
        <v>72</v>
      </c>
      <c r="C14" s="78" t="s">
        <v>73</v>
      </c>
      <c r="D14" s="79" t="s">
        <v>74</v>
      </c>
      <c r="E14" s="80" t="s">
        <v>65</v>
      </c>
      <c r="F14" s="81">
        <v>410</v>
      </c>
      <c r="G14" s="76" t="s">
        <v>75</v>
      </c>
    </row>
    <row r="15" spans="1:7" hidden="1" x14ac:dyDescent="0.25">
      <c r="A15" s="78" t="s">
        <v>61</v>
      </c>
      <c r="B15" s="78" t="s">
        <v>76</v>
      </c>
      <c r="C15" s="78" t="s">
        <v>63</v>
      </c>
      <c r="D15" s="79" t="s">
        <v>77</v>
      </c>
      <c r="E15" s="80" t="s">
        <v>65</v>
      </c>
      <c r="F15" s="81">
        <v>753</v>
      </c>
      <c r="G15" s="76" t="s">
        <v>66</v>
      </c>
    </row>
    <row r="16" spans="1:7" hidden="1" x14ac:dyDescent="0.25">
      <c r="A16" s="78" t="s">
        <v>61</v>
      </c>
      <c r="B16" s="78" t="s">
        <v>78</v>
      </c>
      <c r="C16" s="78" t="s">
        <v>46</v>
      </c>
      <c r="D16" s="79" t="s">
        <v>79</v>
      </c>
      <c r="E16" s="80" t="s">
        <v>65</v>
      </c>
      <c r="F16" s="81">
        <v>362</v>
      </c>
      <c r="G16" s="76"/>
    </row>
    <row r="17" spans="1:7" hidden="1" x14ac:dyDescent="0.25">
      <c r="A17" s="78" t="s">
        <v>61</v>
      </c>
      <c r="B17" s="78" t="s">
        <v>80</v>
      </c>
      <c r="C17" s="78" t="s">
        <v>46</v>
      </c>
      <c r="D17" s="79" t="s">
        <v>81</v>
      </c>
      <c r="E17" s="80" t="s">
        <v>65</v>
      </c>
      <c r="F17" s="81">
        <v>664</v>
      </c>
      <c r="G17" s="76"/>
    </row>
    <row r="18" spans="1:7" hidden="1" x14ac:dyDescent="0.25">
      <c r="A18" s="78" t="s">
        <v>61</v>
      </c>
      <c r="B18" s="78" t="s">
        <v>82</v>
      </c>
      <c r="C18" s="78" t="s">
        <v>46</v>
      </c>
      <c r="D18" s="79" t="s">
        <v>83</v>
      </c>
      <c r="E18" s="80" t="s">
        <v>65</v>
      </c>
      <c r="F18" s="81">
        <v>400</v>
      </c>
      <c r="G18" s="76"/>
    </row>
    <row r="19" spans="1:7" hidden="1" x14ac:dyDescent="0.25">
      <c r="A19" s="73" t="s">
        <v>61</v>
      </c>
      <c r="B19" s="73" t="s">
        <v>84</v>
      </c>
      <c r="C19" s="73" t="s">
        <v>46</v>
      </c>
      <c r="D19" s="74" t="s">
        <v>83</v>
      </c>
      <c r="E19" s="75" t="s">
        <v>65</v>
      </c>
      <c r="F19" s="75">
        <v>400</v>
      </c>
      <c r="G19" s="76"/>
    </row>
    <row r="20" spans="1:7" hidden="1" x14ac:dyDescent="0.25">
      <c r="A20" s="78" t="s">
        <v>61</v>
      </c>
      <c r="B20" s="78" t="s">
        <v>85</v>
      </c>
      <c r="C20" s="78" t="s">
        <v>46</v>
      </c>
      <c r="D20" s="79" t="s">
        <v>86</v>
      </c>
      <c r="E20" s="80" t="s">
        <v>65</v>
      </c>
      <c r="F20" s="81">
        <v>320</v>
      </c>
      <c r="G20" s="76"/>
    </row>
    <row r="21" spans="1:7" hidden="1" x14ac:dyDescent="0.25">
      <c r="A21" s="78" t="s">
        <v>61</v>
      </c>
      <c r="B21" s="78" t="s">
        <v>87</v>
      </c>
      <c r="C21" s="78" t="s">
        <v>46</v>
      </c>
      <c r="D21" s="79" t="s">
        <v>88</v>
      </c>
      <c r="E21" s="80" t="s">
        <v>65</v>
      </c>
      <c r="F21" s="81">
        <v>893</v>
      </c>
      <c r="G21" s="76"/>
    </row>
    <row r="22" spans="1:7" hidden="1" x14ac:dyDescent="0.25">
      <c r="A22" s="78" t="s">
        <v>61</v>
      </c>
      <c r="B22" s="78" t="s">
        <v>89</v>
      </c>
      <c r="C22" s="78" t="s">
        <v>46</v>
      </c>
      <c r="D22" s="79" t="s">
        <v>90</v>
      </c>
      <c r="E22" s="80" t="s">
        <v>65</v>
      </c>
      <c r="F22" s="81">
        <v>773</v>
      </c>
      <c r="G22" s="76" t="s">
        <v>91</v>
      </c>
    </row>
    <row r="23" spans="1:7" hidden="1" x14ac:dyDescent="0.25">
      <c r="A23" s="78" t="s">
        <v>61</v>
      </c>
      <c r="B23" s="78" t="s">
        <v>92</v>
      </c>
      <c r="C23" s="78" t="s">
        <v>46</v>
      </c>
      <c r="D23" s="79" t="s">
        <v>93</v>
      </c>
      <c r="E23" s="80" t="s">
        <v>65</v>
      </c>
      <c r="F23" s="81">
        <v>747</v>
      </c>
      <c r="G23" s="76" t="s">
        <v>91</v>
      </c>
    </row>
    <row r="24" spans="1:7" hidden="1" x14ac:dyDescent="0.25">
      <c r="A24" s="78" t="s">
        <v>61</v>
      </c>
      <c r="B24" s="78" t="s">
        <v>94</v>
      </c>
      <c r="C24" s="78" t="s">
        <v>46</v>
      </c>
      <c r="D24" s="79" t="s">
        <v>95</v>
      </c>
      <c r="E24" s="80" t="s">
        <v>65</v>
      </c>
      <c r="F24" s="81"/>
      <c r="G24" s="76"/>
    </row>
    <row r="25" spans="1:7" hidden="1" x14ac:dyDescent="0.25">
      <c r="A25" s="78" t="s">
        <v>61</v>
      </c>
      <c r="B25" s="78" t="s">
        <v>96</v>
      </c>
      <c r="C25" s="78" t="s">
        <v>46</v>
      </c>
      <c r="D25" s="79" t="s">
        <v>97</v>
      </c>
      <c r="E25" s="80" t="s">
        <v>65</v>
      </c>
      <c r="F25" s="81">
        <v>770</v>
      </c>
      <c r="G25" s="76"/>
    </row>
    <row r="26" spans="1:7" hidden="1" x14ac:dyDescent="0.25">
      <c r="A26" s="78" t="s">
        <v>61</v>
      </c>
      <c r="B26" s="78" t="s">
        <v>98</v>
      </c>
      <c r="C26" s="78" t="s">
        <v>46</v>
      </c>
      <c r="D26" s="79" t="s">
        <v>99</v>
      </c>
      <c r="E26" s="80" t="s">
        <v>65</v>
      </c>
      <c r="F26" s="81">
        <v>414</v>
      </c>
      <c r="G26" s="76"/>
    </row>
    <row r="27" spans="1:7" hidden="1" x14ac:dyDescent="0.25">
      <c r="A27" s="78" t="s">
        <v>61</v>
      </c>
      <c r="B27" s="78" t="s">
        <v>100</v>
      </c>
      <c r="C27" s="78" t="s">
        <v>46</v>
      </c>
      <c r="D27" s="79" t="s">
        <v>101</v>
      </c>
      <c r="E27" s="80" t="s">
        <v>65</v>
      </c>
      <c r="F27" s="81">
        <v>678</v>
      </c>
      <c r="G27" s="76" t="s">
        <v>91</v>
      </c>
    </row>
    <row r="28" spans="1:7" hidden="1" x14ac:dyDescent="0.25">
      <c r="A28" s="78" t="s">
        <v>61</v>
      </c>
      <c r="B28" s="78" t="s">
        <v>102</v>
      </c>
      <c r="C28" s="78" t="s">
        <v>46</v>
      </c>
      <c r="D28" s="79" t="s">
        <v>103</v>
      </c>
      <c r="E28" s="80" t="s">
        <v>65</v>
      </c>
      <c r="F28" s="81">
        <v>897</v>
      </c>
      <c r="G28" s="76"/>
    </row>
    <row r="29" spans="1:7" hidden="1" x14ac:dyDescent="0.25">
      <c r="A29" s="78" t="s">
        <v>61</v>
      </c>
      <c r="B29" s="78" t="s">
        <v>104</v>
      </c>
      <c r="C29" s="78" t="s">
        <v>46</v>
      </c>
      <c r="D29" s="79" t="s">
        <v>70</v>
      </c>
      <c r="E29" s="80" t="s">
        <v>65</v>
      </c>
      <c r="F29" s="81">
        <v>783</v>
      </c>
      <c r="G29" s="76"/>
    </row>
    <row r="30" spans="1:7" hidden="1" x14ac:dyDescent="0.25">
      <c r="A30" s="78" t="s">
        <v>61</v>
      </c>
      <c r="B30" s="78" t="s">
        <v>105</v>
      </c>
      <c r="C30" s="78" t="s">
        <v>46</v>
      </c>
      <c r="D30" s="79" t="s">
        <v>106</v>
      </c>
      <c r="E30" s="80" t="s">
        <v>65</v>
      </c>
      <c r="F30" s="81">
        <v>855</v>
      </c>
      <c r="G30" s="76" t="s">
        <v>107</v>
      </c>
    </row>
    <row r="31" spans="1:7" hidden="1" x14ac:dyDescent="0.25">
      <c r="A31" s="78" t="s">
        <v>61</v>
      </c>
      <c r="B31" s="78" t="s">
        <v>108</v>
      </c>
      <c r="C31" s="78" t="s">
        <v>46</v>
      </c>
      <c r="D31" s="79" t="s">
        <v>109</v>
      </c>
      <c r="E31" s="80" t="s">
        <v>65</v>
      </c>
      <c r="F31" s="81">
        <v>683</v>
      </c>
      <c r="G31" s="76"/>
    </row>
    <row r="32" spans="1:7" hidden="1" x14ac:dyDescent="0.25">
      <c r="A32" s="78" t="s">
        <v>61</v>
      </c>
      <c r="B32" s="78" t="s">
        <v>110</v>
      </c>
      <c r="C32" s="78" t="s">
        <v>46</v>
      </c>
      <c r="D32" s="79" t="s">
        <v>111</v>
      </c>
      <c r="E32" s="80" t="s">
        <v>65</v>
      </c>
      <c r="F32" s="81">
        <v>925</v>
      </c>
      <c r="G32" s="76"/>
    </row>
    <row r="33" spans="1:7" hidden="1" x14ac:dyDescent="0.25">
      <c r="A33" s="78" t="s">
        <v>61</v>
      </c>
      <c r="B33" s="78" t="s">
        <v>112</v>
      </c>
      <c r="C33" s="78" t="s">
        <v>46</v>
      </c>
      <c r="D33" s="79" t="s">
        <v>101</v>
      </c>
      <c r="E33" s="80" t="s">
        <v>65</v>
      </c>
      <c r="F33" s="81">
        <v>678</v>
      </c>
      <c r="G33" s="76"/>
    </row>
    <row r="34" spans="1:7" hidden="1" x14ac:dyDescent="0.25">
      <c r="A34" s="78" t="s">
        <v>61</v>
      </c>
      <c r="B34" s="78" t="s">
        <v>113</v>
      </c>
      <c r="C34" s="78" t="s">
        <v>46</v>
      </c>
      <c r="D34" s="79" t="s">
        <v>114</v>
      </c>
      <c r="E34" s="80" t="s">
        <v>65</v>
      </c>
      <c r="F34" s="81">
        <v>738</v>
      </c>
      <c r="G34" s="76"/>
    </row>
    <row r="35" spans="1:7" hidden="1" x14ac:dyDescent="0.25">
      <c r="A35" s="78" t="s">
        <v>61</v>
      </c>
      <c r="B35" s="78" t="s">
        <v>115</v>
      </c>
      <c r="C35" s="78" t="s">
        <v>46</v>
      </c>
      <c r="D35" s="79" t="s">
        <v>116</v>
      </c>
      <c r="E35" s="80" t="s">
        <v>65</v>
      </c>
      <c r="F35" s="81">
        <v>1068</v>
      </c>
      <c r="G35" s="76"/>
    </row>
    <row r="36" spans="1:7" hidden="1" x14ac:dyDescent="0.25">
      <c r="A36" s="78" t="s">
        <v>61</v>
      </c>
      <c r="B36" s="78" t="s">
        <v>117</v>
      </c>
      <c r="C36" s="78" t="s">
        <v>46</v>
      </c>
      <c r="D36" s="79" t="s">
        <v>118</v>
      </c>
      <c r="E36" s="80" t="s">
        <v>65</v>
      </c>
      <c r="F36" s="81">
        <v>863</v>
      </c>
      <c r="G36" s="76"/>
    </row>
    <row r="37" spans="1:7" hidden="1" x14ac:dyDescent="0.25">
      <c r="A37" s="78" t="s">
        <v>61</v>
      </c>
      <c r="B37" s="78" t="s">
        <v>119</v>
      </c>
      <c r="C37" s="78" t="s">
        <v>46</v>
      </c>
      <c r="D37" s="79" t="s">
        <v>120</v>
      </c>
      <c r="E37" s="80" t="s">
        <v>65</v>
      </c>
      <c r="F37" s="81">
        <v>851</v>
      </c>
      <c r="G37" s="76"/>
    </row>
    <row r="38" spans="1:7" hidden="1" x14ac:dyDescent="0.25">
      <c r="A38" s="78" t="s">
        <v>61</v>
      </c>
      <c r="B38" s="78" t="s">
        <v>121</v>
      </c>
      <c r="C38" s="78" t="s">
        <v>46</v>
      </c>
      <c r="D38" s="79" t="s">
        <v>101</v>
      </c>
      <c r="E38" s="80" t="s">
        <v>65</v>
      </c>
      <c r="F38" s="81">
        <v>683</v>
      </c>
      <c r="G38" s="76"/>
    </row>
    <row r="39" spans="1:7" hidden="1" x14ac:dyDescent="0.25">
      <c r="A39" s="78" t="s">
        <v>61</v>
      </c>
      <c r="B39" s="78" t="s">
        <v>122</v>
      </c>
      <c r="C39" s="78" t="s">
        <v>46</v>
      </c>
      <c r="D39" s="79" t="s">
        <v>123</v>
      </c>
      <c r="E39" s="80" t="s">
        <v>65</v>
      </c>
      <c r="F39" s="81">
        <v>349</v>
      </c>
      <c r="G39" s="76"/>
    </row>
    <row r="40" spans="1:7" hidden="1" x14ac:dyDescent="0.25">
      <c r="A40" s="78" t="s">
        <v>61</v>
      </c>
      <c r="B40" s="78" t="s">
        <v>124</v>
      </c>
      <c r="C40" s="78" t="s">
        <v>46</v>
      </c>
      <c r="D40" s="79" t="s">
        <v>125</v>
      </c>
      <c r="E40" s="80" t="s">
        <v>65</v>
      </c>
      <c r="F40" s="81">
        <v>790</v>
      </c>
      <c r="G40" s="76"/>
    </row>
    <row r="41" spans="1:7" hidden="1" x14ac:dyDescent="0.25">
      <c r="A41" s="78" t="s">
        <v>61</v>
      </c>
      <c r="B41" s="78" t="s">
        <v>126</v>
      </c>
      <c r="C41" s="78" t="s">
        <v>46</v>
      </c>
      <c r="D41" s="79" t="s">
        <v>127</v>
      </c>
      <c r="E41" s="80" t="s">
        <v>65</v>
      </c>
      <c r="F41" s="81">
        <v>480</v>
      </c>
      <c r="G41" s="76"/>
    </row>
    <row r="42" spans="1:7" hidden="1" x14ac:dyDescent="0.25">
      <c r="A42" s="78" t="s">
        <v>61</v>
      </c>
      <c r="B42" s="78" t="s">
        <v>128</v>
      </c>
      <c r="C42" s="78" t="s">
        <v>46</v>
      </c>
      <c r="D42" s="79" t="s">
        <v>129</v>
      </c>
      <c r="E42" s="80" t="s">
        <v>65</v>
      </c>
      <c r="F42" s="81">
        <v>387</v>
      </c>
      <c r="G42" s="76"/>
    </row>
    <row r="43" spans="1:7" hidden="1" x14ac:dyDescent="0.25">
      <c r="A43" s="78" t="s">
        <v>61</v>
      </c>
      <c r="B43" s="78" t="s">
        <v>130</v>
      </c>
      <c r="C43" s="78" t="s">
        <v>46</v>
      </c>
      <c r="D43" s="79" t="s">
        <v>131</v>
      </c>
      <c r="E43" s="80" t="s">
        <v>65</v>
      </c>
      <c r="F43" s="81">
        <v>442</v>
      </c>
      <c r="G43" s="76"/>
    </row>
    <row r="44" spans="1:7" hidden="1" x14ac:dyDescent="0.25">
      <c r="A44" s="73" t="s">
        <v>61</v>
      </c>
      <c r="B44" s="73" t="s">
        <v>132</v>
      </c>
      <c r="C44" s="73" t="s">
        <v>46</v>
      </c>
      <c r="D44" s="74" t="s">
        <v>133</v>
      </c>
      <c r="E44" s="75" t="s">
        <v>65</v>
      </c>
      <c r="F44" s="75">
        <v>540</v>
      </c>
      <c r="G44" s="76"/>
    </row>
    <row r="45" spans="1:7" hidden="1" x14ac:dyDescent="0.25">
      <c r="A45" s="78" t="s">
        <v>61</v>
      </c>
      <c r="B45" s="78" t="s">
        <v>134</v>
      </c>
      <c r="C45" s="78" t="s">
        <v>46</v>
      </c>
      <c r="D45" s="79" t="s">
        <v>135</v>
      </c>
      <c r="E45" s="80" t="s">
        <v>65</v>
      </c>
      <c r="F45" s="81">
        <v>352</v>
      </c>
      <c r="G45" s="76"/>
    </row>
    <row r="46" spans="1:7" hidden="1" x14ac:dyDescent="0.25">
      <c r="A46" s="78" t="s">
        <v>61</v>
      </c>
      <c r="B46" s="78" t="s">
        <v>136</v>
      </c>
      <c r="C46" s="78" t="s">
        <v>46</v>
      </c>
      <c r="D46" s="79" t="s">
        <v>137</v>
      </c>
      <c r="E46" s="80" t="s">
        <v>65</v>
      </c>
      <c r="F46" s="81">
        <v>475</v>
      </c>
      <c r="G46" s="76"/>
    </row>
    <row r="47" spans="1:7" hidden="1" x14ac:dyDescent="0.25">
      <c r="A47" s="78" t="s">
        <v>61</v>
      </c>
      <c r="B47" s="78" t="s">
        <v>138</v>
      </c>
      <c r="C47" s="78" t="s">
        <v>46</v>
      </c>
      <c r="D47" s="79" t="s">
        <v>139</v>
      </c>
      <c r="E47" s="80" t="s">
        <v>65</v>
      </c>
      <c r="F47" s="81">
        <v>816</v>
      </c>
      <c r="G47" s="76"/>
    </row>
    <row r="48" spans="1:7" hidden="1" x14ac:dyDescent="0.25">
      <c r="A48" s="78" t="s">
        <v>61</v>
      </c>
      <c r="B48" s="78" t="s">
        <v>140</v>
      </c>
      <c r="C48" s="78" t="s">
        <v>46</v>
      </c>
      <c r="D48" s="79" t="s">
        <v>141</v>
      </c>
      <c r="E48" s="80" t="s">
        <v>65</v>
      </c>
      <c r="F48" s="81">
        <v>773</v>
      </c>
      <c r="G48" s="76"/>
    </row>
    <row r="49" spans="1:7" hidden="1" x14ac:dyDescent="0.25">
      <c r="A49" s="78" t="s">
        <v>61</v>
      </c>
      <c r="B49" s="78" t="s">
        <v>142</v>
      </c>
      <c r="C49" s="78" t="s">
        <v>46</v>
      </c>
      <c r="D49" s="79" t="s">
        <v>143</v>
      </c>
      <c r="E49" s="80" t="s">
        <v>65</v>
      </c>
      <c r="F49" s="81">
        <v>599</v>
      </c>
      <c r="G49" s="76"/>
    </row>
    <row r="50" spans="1:7" hidden="1" x14ac:dyDescent="0.25">
      <c r="A50" s="78" t="s">
        <v>61</v>
      </c>
      <c r="B50" s="78" t="s">
        <v>144</v>
      </c>
      <c r="C50" s="78" t="s">
        <v>46</v>
      </c>
      <c r="D50" s="79" t="s">
        <v>145</v>
      </c>
      <c r="E50" s="80" t="s">
        <v>65</v>
      </c>
      <c r="F50" s="81">
        <v>746</v>
      </c>
      <c r="G50" s="76"/>
    </row>
    <row r="51" spans="1:7" hidden="1" x14ac:dyDescent="0.25">
      <c r="A51" s="78" t="s">
        <v>61</v>
      </c>
      <c r="B51" s="78" t="s">
        <v>146</v>
      </c>
      <c r="C51" s="78" t="s">
        <v>46</v>
      </c>
      <c r="D51" s="79" t="s">
        <v>70</v>
      </c>
      <c r="E51" s="80" t="s">
        <v>65</v>
      </c>
      <c r="F51" s="81">
        <v>783</v>
      </c>
      <c r="G51" s="76"/>
    </row>
    <row r="52" spans="1:7" hidden="1" x14ac:dyDescent="0.25">
      <c r="A52" s="78" t="s">
        <v>61</v>
      </c>
      <c r="B52" s="78" t="s">
        <v>147</v>
      </c>
      <c r="C52" s="78" t="s">
        <v>148</v>
      </c>
      <c r="D52" s="79" t="s">
        <v>147</v>
      </c>
      <c r="E52" s="80" t="s">
        <v>65</v>
      </c>
      <c r="F52" s="81">
        <v>430</v>
      </c>
      <c r="G52" s="76"/>
    </row>
    <row r="53" spans="1:7" hidden="1" x14ac:dyDescent="0.25">
      <c r="A53" s="78" t="s">
        <v>61</v>
      </c>
      <c r="B53" s="78" t="s">
        <v>149</v>
      </c>
      <c r="C53" s="78" t="s">
        <v>46</v>
      </c>
      <c r="D53" s="79" t="s">
        <v>150</v>
      </c>
      <c r="E53" s="80" t="s">
        <v>65</v>
      </c>
      <c r="F53" s="81">
        <v>375</v>
      </c>
      <c r="G53" s="76"/>
    </row>
    <row r="54" spans="1:7" hidden="1" x14ac:dyDescent="0.25">
      <c r="A54" s="78" t="s">
        <v>61</v>
      </c>
      <c r="B54" s="78" t="s">
        <v>151</v>
      </c>
      <c r="C54" s="78" t="s">
        <v>46</v>
      </c>
      <c r="D54" s="79" t="s">
        <v>152</v>
      </c>
      <c r="E54" s="80" t="s">
        <v>65</v>
      </c>
      <c r="F54" s="81">
        <v>359</v>
      </c>
      <c r="G54" s="76"/>
    </row>
    <row r="55" spans="1:7" hidden="1" x14ac:dyDescent="0.25">
      <c r="A55" s="78" t="s">
        <v>61</v>
      </c>
      <c r="B55" s="78" t="s">
        <v>153</v>
      </c>
      <c r="C55" s="78" t="s">
        <v>154</v>
      </c>
      <c r="D55" s="79" t="s">
        <v>155</v>
      </c>
      <c r="E55" s="80" t="s">
        <v>65</v>
      </c>
      <c r="F55" s="81">
        <v>391</v>
      </c>
      <c r="G55" s="76"/>
    </row>
    <row r="56" spans="1:7" hidden="1" x14ac:dyDescent="0.25">
      <c r="A56" s="78" t="s">
        <v>61</v>
      </c>
      <c r="B56" s="78" t="s">
        <v>156</v>
      </c>
      <c r="C56" s="78" t="s">
        <v>63</v>
      </c>
      <c r="D56" s="79" t="s">
        <v>157</v>
      </c>
      <c r="E56" s="80" t="s">
        <v>65</v>
      </c>
      <c r="F56" s="81">
        <v>722</v>
      </c>
      <c r="G56" s="76"/>
    </row>
    <row r="57" spans="1:7" hidden="1" x14ac:dyDescent="0.25">
      <c r="A57" s="78" t="s">
        <v>61</v>
      </c>
      <c r="B57" s="78" t="s">
        <v>158</v>
      </c>
      <c r="C57" s="78" t="s">
        <v>159</v>
      </c>
      <c r="D57" s="79" t="s">
        <v>129</v>
      </c>
      <c r="E57" s="80" t="s">
        <v>65</v>
      </c>
      <c r="F57" s="81">
        <v>411</v>
      </c>
      <c r="G57" s="76"/>
    </row>
    <row r="58" spans="1:7" hidden="1" x14ac:dyDescent="0.25">
      <c r="A58" s="78" t="s">
        <v>61</v>
      </c>
      <c r="B58" s="78" t="s">
        <v>160</v>
      </c>
      <c r="C58" s="78" t="s">
        <v>46</v>
      </c>
      <c r="D58" s="79" t="s">
        <v>161</v>
      </c>
      <c r="E58" s="80" t="s">
        <v>65</v>
      </c>
      <c r="F58" s="81">
        <v>373</v>
      </c>
      <c r="G58" s="76"/>
    </row>
    <row r="59" spans="1:7" hidden="1" x14ac:dyDescent="0.25">
      <c r="A59" s="78" t="s">
        <v>61</v>
      </c>
      <c r="B59" s="78" t="s">
        <v>162</v>
      </c>
      <c r="C59" s="78" t="s">
        <v>63</v>
      </c>
      <c r="D59" s="79" t="s">
        <v>163</v>
      </c>
      <c r="E59" s="80" t="s">
        <v>65</v>
      </c>
      <c r="F59" s="81">
        <v>1056</v>
      </c>
      <c r="G59" s="76"/>
    </row>
    <row r="60" spans="1:7" hidden="1" x14ac:dyDescent="0.25">
      <c r="A60" s="78" t="s">
        <v>61</v>
      </c>
      <c r="B60" s="78" t="s">
        <v>164</v>
      </c>
      <c r="C60" s="78" t="s">
        <v>46</v>
      </c>
      <c r="D60" s="79" t="s">
        <v>165</v>
      </c>
      <c r="E60" s="80" t="s">
        <v>65</v>
      </c>
      <c r="F60" s="81">
        <v>372</v>
      </c>
      <c r="G60" s="76"/>
    </row>
    <row r="61" spans="1:7" hidden="1" x14ac:dyDescent="0.25">
      <c r="A61" s="78" t="s">
        <v>61</v>
      </c>
      <c r="B61" s="78" t="s">
        <v>166</v>
      </c>
      <c r="C61" s="78" t="s">
        <v>148</v>
      </c>
      <c r="D61" s="79" t="s">
        <v>167</v>
      </c>
      <c r="E61" s="80" t="s">
        <v>65</v>
      </c>
      <c r="F61" s="81">
        <v>243</v>
      </c>
      <c r="G61" s="76"/>
    </row>
    <row r="62" spans="1:7" hidden="1" x14ac:dyDescent="0.25">
      <c r="A62" s="78" t="s">
        <v>61</v>
      </c>
      <c r="B62" s="78" t="s">
        <v>168</v>
      </c>
      <c r="C62" s="78" t="s">
        <v>46</v>
      </c>
      <c r="D62" s="79" t="s">
        <v>169</v>
      </c>
      <c r="E62" s="80" t="s">
        <v>65</v>
      </c>
      <c r="F62" s="81">
        <v>658</v>
      </c>
      <c r="G62" s="76"/>
    </row>
    <row r="63" spans="1:7" hidden="1" x14ac:dyDescent="0.25">
      <c r="A63" s="78" t="s">
        <v>61</v>
      </c>
      <c r="B63" s="78" t="s">
        <v>170</v>
      </c>
      <c r="C63" s="78" t="s">
        <v>46</v>
      </c>
      <c r="D63" s="79" t="s">
        <v>171</v>
      </c>
      <c r="E63" s="80" t="s">
        <v>65</v>
      </c>
      <c r="F63" s="81">
        <v>394</v>
      </c>
      <c r="G63" s="76"/>
    </row>
    <row r="64" spans="1:7" hidden="1" x14ac:dyDescent="0.25">
      <c r="A64" s="78" t="s">
        <v>61</v>
      </c>
      <c r="B64" s="78" t="s">
        <v>172</v>
      </c>
      <c r="C64" s="78" t="s">
        <v>46</v>
      </c>
      <c r="D64" s="79" t="s">
        <v>173</v>
      </c>
      <c r="E64" s="80" t="s">
        <v>65</v>
      </c>
      <c r="F64" s="81">
        <v>340</v>
      </c>
      <c r="G64" s="76"/>
    </row>
    <row r="65" spans="1:7" hidden="1" x14ac:dyDescent="0.25">
      <c r="A65" s="78" t="s">
        <v>61</v>
      </c>
      <c r="B65" s="78" t="s">
        <v>174</v>
      </c>
      <c r="C65" s="78" t="s">
        <v>63</v>
      </c>
      <c r="D65" s="79" t="s">
        <v>175</v>
      </c>
      <c r="E65" s="80" t="s">
        <v>65</v>
      </c>
      <c r="F65" s="81">
        <v>799</v>
      </c>
      <c r="G65" s="76"/>
    </row>
    <row r="66" spans="1:7" hidden="1" x14ac:dyDescent="0.25">
      <c r="A66" s="78" t="s">
        <v>61</v>
      </c>
      <c r="B66" s="78" t="s">
        <v>176</v>
      </c>
      <c r="C66" s="78" t="s">
        <v>177</v>
      </c>
      <c r="D66" s="79" t="s">
        <v>178</v>
      </c>
      <c r="E66" s="80" t="s">
        <v>65</v>
      </c>
      <c r="F66" s="81">
        <v>381</v>
      </c>
      <c r="G66" s="76"/>
    </row>
    <row r="67" spans="1:7" hidden="1" x14ac:dyDescent="0.25">
      <c r="A67" s="78" t="s">
        <v>61</v>
      </c>
      <c r="B67" s="78" t="s">
        <v>179</v>
      </c>
      <c r="C67" s="78" t="s">
        <v>46</v>
      </c>
      <c r="D67" s="79" t="s">
        <v>180</v>
      </c>
      <c r="E67" s="80" t="s">
        <v>65</v>
      </c>
      <c r="F67" s="81">
        <v>389</v>
      </c>
      <c r="G67" s="76"/>
    </row>
    <row r="68" spans="1:7" hidden="1" x14ac:dyDescent="0.25">
      <c r="A68" s="78" t="s">
        <v>61</v>
      </c>
      <c r="B68" s="78" t="s">
        <v>181</v>
      </c>
      <c r="C68" s="78" t="s">
        <v>46</v>
      </c>
      <c r="D68" s="79" t="s">
        <v>182</v>
      </c>
      <c r="E68" s="80" t="s">
        <v>65</v>
      </c>
      <c r="F68" s="81">
        <v>383</v>
      </c>
      <c r="G68" s="76"/>
    </row>
    <row r="69" spans="1:7" hidden="1" x14ac:dyDescent="0.25">
      <c r="A69" s="78" t="s">
        <v>61</v>
      </c>
      <c r="B69" s="78" t="s">
        <v>183</v>
      </c>
      <c r="C69" s="78" t="s">
        <v>46</v>
      </c>
      <c r="D69" s="79" t="s">
        <v>97</v>
      </c>
      <c r="E69" s="80" t="s">
        <v>65</v>
      </c>
      <c r="F69" s="81">
        <v>751</v>
      </c>
      <c r="G69" s="76"/>
    </row>
    <row r="70" spans="1:7" hidden="1" x14ac:dyDescent="0.25">
      <c r="A70" s="78" t="s">
        <v>61</v>
      </c>
      <c r="B70" s="78" t="s">
        <v>184</v>
      </c>
      <c r="C70" s="78" t="s">
        <v>148</v>
      </c>
      <c r="D70" s="79" t="s">
        <v>185</v>
      </c>
      <c r="E70" s="80" t="s">
        <v>65</v>
      </c>
      <c r="F70" s="81">
        <v>663</v>
      </c>
      <c r="G70" s="76"/>
    </row>
    <row r="71" spans="1:7" hidden="1" x14ac:dyDescent="0.25">
      <c r="A71" s="78" t="s">
        <v>61</v>
      </c>
      <c r="B71" s="78" t="s">
        <v>186</v>
      </c>
      <c r="C71" s="78" t="s">
        <v>148</v>
      </c>
      <c r="D71" s="79" t="s">
        <v>187</v>
      </c>
      <c r="E71" s="80" t="s">
        <v>65</v>
      </c>
      <c r="F71" s="81">
        <v>803</v>
      </c>
      <c r="G71" s="76"/>
    </row>
    <row r="72" spans="1:7" hidden="1" x14ac:dyDescent="0.25">
      <c r="A72" s="78" t="s">
        <v>61</v>
      </c>
      <c r="B72" s="78" t="s">
        <v>188</v>
      </c>
      <c r="C72" s="78" t="s">
        <v>177</v>
      </c>
      <c r="D72" s="79" t="s">
        <v>189</v>
      </c>
      <c r="E72" s="80" t="s">
        <v>65</v>
      </c>
      <c r="F72" s="81">
        <v>497</v>
      </c>
      <c r="G72" s="76"/>
    </row>
    <row r="73" spans="1:7" hidden="1" x14ac:dyDescent="0.25">
      <c r="A73" s="78" t="s">
        <v>61</v>
      </c>
      <c r="B73" s="78" t="s">
        <v>190</v>
      </c>
      <c r="C73" s="78" t="s">
        <v>148</v>
      </c>
      <c r="D73" s="79" t="s">
        <v>191</v>
      </c>
      <c r="E73" s="80" t="s">
        <v>65</v>
      </c>
      <c r="F73" s="81">
        <v>779</v>
      </c>
      <c r="G73" s="76"/>
    </row>
    <row r="74" spans="1:7" hidden="1" x14ac:dyDescent="0.25">
      <c r="A74" s="78" t="s">
        <v>61</v>
      </c>
      <c r="B74" s="78" t="s">
        <v>192</v>
      </c>
      <c r="C74" s="78" t="s">
        <v>46</v>
      </c>
      <c r="D74" s="79" t="s">
        <v>193</v>
      </c>
      <c r="E74" s="80" t="s">
        <v>65</v>
      </c>
      <c r="F74" s="81">
        <v>511</v>
      </c>
      <c r="G74" s="76"/>
    </row>
    <row r="75" spans="1:7" hidden="1" x14ac:dyDescent="0.25">
      <c r="A75" s="78" t="s">
        <v>61</v>
      </c>
      <c r="B75" s="78" t="s">
        <v>194</v>
      </c>
      <c r="C75" s="78" t="s">
        <v>46</v>
      </c>
      <c r="D75" s="79" t="s">
        <v>195</v>
      </c>
      <c r="E75" s="80" t="s">
        <v>65</v>
      </c>
      <c r="F75" s="81">
        <v>748</v>
      </c>
      <c r="G75" s="76"/>
    </row>
    <row r="76" spans="1:7" hidden="1" x14ac:dyDescent="0.25">
      <c r="A76" s="78" t="s">
        <v>61</v>
      </c>
      <c r="B76" s="78" t="s">
        <v>196</v>
      </c>
      <c r="C76" s="78" t="s">
        <v>46</v>
      </c>
      <c r="D76" s="79" t="s">
        <v>197</v>
      </c>
      <c r="E76" s="80" t="s">
        <v>65</v>
      </c>
      <c r="F76" s="81">
        <v>349</v>
      </c>
      <c r="G76" s="76"/>
    </row>
    <row r="77" spans="1:7" hidden="1" x14ac:dyDescent="0.25">
      <c r="A77" s="78" t="s">
        <v>61</v>
      </c>
      <c r="B77" s="78" t="s">
        <v>198</v>
      </c>
      <c r="C77" s="78" t="s">
        <v>177</v>
      </c>
      <c r="D77" s="79" t="s">
        <v>199</v>
      </c>
      <c r="E77" s="80" t="s">
        <v>65</v>
      </c>
      <c r="F77" s="81">
        <v>981</v>
      </c>
      <c r="G77" s="76"/>
    </row>
    <row r="78" spans="1:7" hidden="1" x14ac:dyDescent="0.25">
      <c r="A78" s="78" t="s">
        <v>61</v>
      </c>
      <c r="B78" s="78" t="s">
        <v>200</v>
      </c>
      <c r="C78" s="78" t="s">
        <v>46</v>
      </c>
      <c r="D78" s="79" t="s">
        <v>201</v>
      </c>
      <c r="E78" s="80" t="s">
        <v>65</v>
      </c>
      <c r="F78" s="81">
        <v>951</v>
      </c>
      <c r="G78" s="76"/>
    </row>
    <row r="79" spans="1:7" hidden="1" x14ac:dyDescent="0.25">
      <c r="A79" s="78" t="s">
        <v>61</v>
      </c>
      <c r="B79" s="78" t="s">
        <v>202</v>
      </c>
      <c r="C79" s="78" t="s">
        <v>63</v>
      </c>
      <c r="D79" s="79" t="s">
        <v>203</v>
      </c>
      <c r="E79" s="80" t="s">
        <v>65</v>
      </c>
      <c r="F79" s="81">
        <v>834</v>
      </c>
      <c r="G79" s="76"/>
    </row>
    <row r="80" spans="1:7" hidden="1" x14ac:dyDescent="0.25">
      <c r="A80" s="78" t="s">
        <v>61</v>
      </c>
      <c r="B80" s="78" t="s">
        <v>204</v>
      </c>
      <c r="C80" s="78" t="s">
        <v>159</v>
      </c>
      <c r="D80" s="79" t="s">
        <v>205</v>
      </c>
      <c r="E80" s="80" t="s">
        <v>65</v>
      </c>
      <c r="F80" s="81">
        <v>516</v>
      </c>
      <c r="G80" s="76"/>
    </row>
    <row r="81" spans="1:7" hidden="1" x14ac:dyDescent="0.25">
      <c r="A81" s="78" t="s">
        <v>61</v>
      </c>
      <c r="B81" s="78" t="s">
        <v>206</v>
      </c>
      <c r="C81" s="78" t="s">
        <v>46</v>
      </c>
      <c r="D81" s="79" t="s">
        <v>207</v>
      </c>
      <c r="E81" s="80" t="s">
        <v>65</v>
      </c>
      <c r="F81" s="81">
        <v>908</v>
      </c>
      <c r="G81" s="76"/>
    </row>
    <row r="82" spans="1:7" hidden="1" x14ac:dyDescent="0.25">
      <c r="A82" s="78" t="s">
        <v>61</v>
      </c>
      <c r="B82" s="78" t="s">
        <v>91</v>
      </c>
      <c r="C82" s="78" t="s">
        <v>148</v>
      </c>
      <c r="D82" s="79" t="s">
        <v>91</v>
      </c>
      <c r="E82" s="80" t="s">
        <v>65</v>
      </c>
      <c r="F82" s="81">
        <v>750</v>
      </c>
      <c r="G82" s="76"/>
    </row>
    <row r="83" spans="1:7" hidden="1" x14ac:dyDescent="0.25">
      <c r="A83" s="73" t="s">
        <v>61</v>
      </c>
      <c r="B83" s="73" t="s">
        <v>208</v>
      </c>
      <c r="C83" s="73" t="s">
        <v>46</v>
      </c>
      <c r="D83" s="74" t="s">
        <v>79</v>
      </c>
      <c r="E83" s="75" t="s">
        <v>65</v>
      </c>
      <c r="F83" s="75">
        <v>362</v>
      </c>
      <c r="G83" s="76"/>
    </row>
    <row r="84" spans="1:7" hidden="1" x14ac:dyDescent="0.25">
      <c r="A84" s="78" t="s">
        <v>61</v>
      </c>
      <c r="B84" s="78" t="s">
        <v>209</v>
      </c>
      <c r="C84" s="78" t="s">
        <v>46</v>
      </c>
      <c r="D84" s="79" t="s">
        <v>210</v>
      </c>
      <c r="E84" s="80" t="s">
        <v>65</v>
      </c>
      <c r="F84" s="81">
        <v>848</v>
      </c>
      <c r="G84" s="76"/>
    </row>
    <row r="85" spans="1:7" hidden="1" x14ac:dyDescent="0.25">
      <c r="A85" s="78" t="s">
        <v>211</v>
      </c>
      <c r="B85" s="78" t="s">
        <v>212</v>
      </c>
      <c r="C85" s="78" t="s">
        <v>177</v>
      </c>
      <c r="D85" s="79" t="s">
        <v>213</v>
      </c>
      <c r="E85" s="80" t="s">
        <v>214</v>
      </c>
      <c r="F85" s="81">
        <v>500</v>
      </c>
      <c r="G85" s="76"/>
    </row>
    <row r="86" spans="1:7" x14ac:dyDescent="0.25">
      <c r="A86" s="73" t="s">
        <v>211</v>
      </c>
      <c r="B86" s="73" t="s">
        <v>215</v>
      </c>
      <c r="C86" s="73" t="s">
        <v>46</v>
      </c>
      <c r="D86" s="74" t="s">
        <v>216</v>
      </c>
      <c r="E86" s="75" t="s">
        <v>214</v>
      </c>
      <c r="F86" s="75">
        <v>959</v>
      </c>
      <c r="G86" s="76"/>
    </row>
    <row r="87" spans="1:7" x14ac:dyDescent="0.25">
      <c r="A87" s="73" t="s">
        <v>211</v>
      </c>
      <c r="B87" s="73" t="s">
        <v>217</v>
      </c>
      <c r="C87" s="73" t="s">
        <v>46</v>
      </c>
      <c r="D87" s="74" t="s">
        <v>218</v>
      </c>
      <c r="E87" s="75" t="s">
        <v>214</v>
      </c>
      <c r="F87" s="75">
        <v>656</v>
      </c>
      <c r="G87" s="76"/>
    </row>
    <row r="88" spans="1:7" x14ac:dyDescent="0.25">
      <c r="A88" s="78" t="s">
        <v>211</v>
      </c>
      <c r="B88" s="78" t="s">
        <v>219</v>
      </c>
      <c r="C88" s="78" t="s">
        <v>46</v>
      </c>
      <c r="D88" s="79" t="s">
        <v>220</v>
      </c>
      <c r="E88" s="80" t="s">
        <v>214</v>
      </c>
      <c r="F88" s="81">
        <v>816</v>
      </c>
      <c r="G88" s="76"/>
    </row>
    <row r="89" spans="1:7" x14ac:dyDescent="0.25">
      <c r="A89" s="78" t="s">
        <v>211</v>
      </c>
      <c r="B89" s="78" t="s">
        <v>221</v>
      </c>
      <c r="C89" s="78" t="s">
        <v>46</v>
      </c>
      <c r="D89" s="79" t="s">
        <v>220</v>
      </c>
      <c r="E89" s="80" t="s">
        <v>214</v>
      </c>
      <c r="F89" s="81">
        <v>816</v>
      </c>
      <c r="G89" s="76"/>
    </row>
    <row r="90" spans="1:7" x14ac:dyDescent="0.25">
      <c r="A90" s="78" t="s">
        <v>211</v>
      </c>
      <c r="B90" s="78" t="s">
        <v>222</v>
      </c>
      <c r="C90" s="78" t="s">
        <v>46</v>
      </c>
      <c r="D90" s="79" t="s">
        <v>220</v>
      </c>
      <c r="E90" s="80" t="s">
        <v>214</v>
      </c>
      <c r="F90" s="81">
        <v>816</v>
      </c>
      <c r="G90" s="76"/>
    </row>
    <row r="91" spans="1:7" x14ac:dyDescent="0.25">
      <c r="A91" s="78" t="s">
        <v>211</v>
      </c>
      <c r="B91" s="78" t="s">
        <v>223</v>
      </c>
      <c r="C91" s="78" t="s">
        <v>46</v>
      </c>
      <c r="D91" s="79" t="s">
        <v>224</v>
      </c>
      <c r="E91" s="80" t="s">
        <v>214</v>
      </c>
      <c r="F91" s="81">
        <v>889</v>
      </c>
      <c r="G91" s="76"/>
    </row>
    <row r="92" spans="1:7" x14ac:dyDescent="0.25">
      <c r="A92" s="78" t="s">
        <v>211</v>
      </c>
      <c r="B92" s="78" t="s">
        <v>225</v>
      </c>
      <c r="C92" s="78" t="s">
        <v>46</v>
      </c>
      <c r="D92" s="79" t="s">
        <v>216</v>
      </c>
      <c r="E92" s="80" t="s">
        <v>214</v>
      </c>
      <c r="F92" s="81">
        <v>959</v>
      </c>
      <c r="G92" s="76"/>
    </row>
    <row r="93" spans="1:7" x14ac:dyDescent="0.25">
      <c r="A93" s="78" t="s">
        <v>211</v>
      </c>
      <c r="B93" s="78" t="s">
        <v>226</v>
      </c>
      <c r="C93" s="78" t="s">
        <v>46</v>
      </c>
      <c r="D93" s="79" t="s">
        <v>227</v>
      </c>
      <c r="E93" s="80" t="s">
        <v>214</v>
      </c>
      <c r="F93" s="81">
        <v>806</v>
      </c>
      <c r="G93" s="76"/>
    </row>
    <row r="94" spans="1:7" x14ac:dyDescent="0.25">
      <c r="A94" s="78" t="s">
        <v>211</v>
      </c>
      <c r="B94" s="78" t="s">
        <v>228</v>
      </c>
      <c r="C94" s="78" t="s">
        <v>46</v>
      </c>
      <c r="D94" s="79" t="s">
        <v>216</v>
      </c>
      <c r="E94" s="80" t="s">
        <v>214</v>
      </c>
      <c r="F94" s="81">
        <v>959</v>
      </c>
      <c r="G94" s="76"/>
    </row>
    <row r="95" spans="1:7" hidden="1" x14ac:dyDescent="0.25">
      <c r="A95" s="78" t="s">
        <v>211</v>
      </c>
      <c r="B95" s="78" t="s">
        <v>229</v>
      </c>
      <c r="C95" s="78" t="s">
        <v>63</v>
      </c>
      <c r="D95" s="79" t="s">
        <v>230</v>
      </c>
      <c r="E95" s="80" t="s">
        <v>214</v>
      </c>
      <c r="F95" s="81">
        <v>932</v>
      </c>
      <c r="G95" s="76"/>
    </row>
    <row r="96" spans="1:7" x14ac:dyDescent="0.25">
      <c r="A96" s="78" t="s">
        <v>211</v>
      </c>
      <c r="B96" s="78" t="s">
        <v>231</v>
      </c>
      <c r="C96" s="78" t="s">
        <v>46</v>
      </c>
      <c r="D96" s="79" t="s">
        <v>220</v>
      </c>
      <c r="E96" s="80" t="s">
        <v>214</v>
      </c>
      <c r="F96" s="81">
        <v>816</v>
      </c>
      <c r="G96" s="76"/>
    </row>
    <row r="97" spans="1:7" x14ac:dyDescent="0.25">
      <c r="A97" s="78" t="s">
        <v>211</v>
      </c>
      <c r="B97" s="78" t="s">
        <v>232</v>
      </c>
      <c r="C97" s="78" t="s">
        <v>46</v>
      </c>
      <c r="D97" s="79" t="s">
        <v>233</v>
      </c>
      <c r="E97" s="80" t="s">
        <v>214</v>
      </c>
      <c r="F97" s="81">
        <v>816</v>
      </c>
      <c r="G97" s="76"/>
    </row>
    <row r="98" spans="1:7" x14ac:dyDescent="0.25">
      <c r="A98" s="73" t="s">
        <v>211</v>
      </c>
      <c r="B98" s="73" t="s">
        <v>234</v>
      </c>
      <c r="C98" s="73" t="s">
        <v>46</v>
      </c>
      <c r="D98" s="74" t="s">
        <v>235</v>
      </c>
      <c r="E98" s="75" t="s">
        <v>214</v>
      </c>
      <c r="F98" s="75">
        <v>611</v>
      </c>
      <c r="G98" s="76"/>
    </row>
    <row r="99" spans="1:7" x14ac:dyDescent="0.25">
      <c r="A99" s="78" t="s">
        <v>211</v>
      </c>
      <c r="B99" s="78" t="s">
        <v>236</v>
      </c>
      <c r="C99" s="78" t="s">
        <v>46</v>
      </c>
      <c r="D99" s="79" t="s">
        <v>237</v>
      </c>
      <c r="E99" s="80" t="s">
        <v>214</v>
      </c>
      <c r="F99" s="81">
        <v>735</v>
      </c>
      <c r="G99" s="76"/>
    </row>
    <row r="100" spans="1:7" x14ac:dyDescent="0.25">
      <c r="A100" s="78" t="s">
        <v>211</v>
      </c>
      <c r="B100" s="78" t="s">
        <v>238</v>
      </c>
      <c r="C100" s="78" t="s">
        <v>46</v>
      </c>
      <c r="D100" s="79" t="s">
        <v>239</v>
      </c>
      <c r="E100" s="80" t="s">
        <v>214</v>
      </c>
      <c r="F100" s="81">
        <v>703</v>
      </c>
      <c r="G100" s="76"/>
    </row>
    <row r="101" spans="1:7" x14ac:dyDescent="0.25">
      <c r="A101" s="78" t="s">
        <v>211</v>
      </c>
      <c r="B101" s="78" t="s">
        <v>240</v>
      </c>
      <c r="C101" s="78" t="s">
        <v>46</v>
      </c>
      <c r="D101" s="79" t="s">
        <v>241</v>
      </c>
      <c r="E101" s="80" t="s">
        <v>214</v>
      </c>
      <c r="F101" s="81">
        <v>904</v>
      </c>
      <c r="G101" s="76"/>
    </row>
    <row r="102" spans="1:7" hidden="1" x14ac:dyDescent="0.25">
      <c r="A102" s="78" t="s">
        <v>242</v>
      </c>
      <c r="B102" s="78" t="s">
        <v>243</v>
      </c>
      <c r="C102" s="78" t="s">
        <v>46</v>
      </c>
      <c r="D102" s="79" t="s">
        <v>244</v>
      </c>
      <c r="E102" s="80" t="s">
        <v>245</v>
      </c>
      <c r="F102" s="81">
        <v>470</v>
      </c>
      <c r="G102" s="76"/>
    </row>
    <row r="103" spans="1:7" hidden="1" x14ac:dyDescent="0.25">
      <c r="A103" s="78" t="s">
        <v>242</v>
      </c>
      <c r="B103" s="78" t="s">
        <v>246</v>
      </c>
      <c r="C103" s="78" t="s">
        <v>46</v>
      </c>
      <c r="D103" s="79" t="s">
        <v>247</v>
      </c>
      <c r="E103" s="80" t="s">
        <v>245</v>
      </c>
      <c r="F103" s="81">
        <v>644</v>
      </c>
      <c r="G103" s="76"/>
    </row>
    <row r="104" spans="1:7" hidden="1" x14ac:dyDescent="0.25">
      <c r="A104" s="78" t="s">
        <v>242</v>
      </c>
      <c r="B104" s="78" t="s">
        <v>248</v>
      </c>
      <c r="C104" s="78" t="s">
        <v>46</v>
      </c>
      <c r="D104" s="79" t="s">
        <v>249</v>
      </c>
      <c r="E104" s="80" t="s">
        <v>245</v>
      </c>
      <c r="F104" s="81">
        <v>537</v>
      </c>
      <c r="G104" s="76"/>
    </row>
    <row r="105" spans="1:7" hidden="1" x14ac:dyDescent="0.25">
      <c r="A105" s="78" t="s">
        <v>242</v>
      </c>
      <c r="B105" s="78" t="s">
        <v>250</v>
      </c>
      <c r="C105" s="78" t="s">
        <v>46</v>
      </c>
      <c r="D105" s="79" t="s">
        <v>251</v>
      </c>
      <c r="E105" s="80" t="s">
        <v>245</v>
      </c>
      <c r="F105" s="81">
        <v>413</v>
      </c>
      <c r="G105" s="76"/>
    </row>
    <row r="106" spans="1:7" hidden="1" x14ac:dyDescent="0.25">
      <c r="A106" s="78" t="s">
        <v>242</v>
      </c>
      <c r="B106" s="78" t="s">
        <v>252</v>
      </c>
      <c r="C106" s="78" t="s">
        <v>46</v>
      </c>
      <c r="D106" s="79" t="s">
        <v>253</v>
      </c>
      <c r="E106" s="80" t="s">
        <v>245</v>
      </c>
      <c r="F106" s="81">
        <v>579</v>
      </c>
      <c r="G106" s="76"/>
    </row>
    <row r="107" spans="1:7" hidden="1" x14ac:dyDescent="0.25">
      <c r="A107" s="78" t="s">
        <v>242</v>
      </c>
      <c r="B107" s="78" t="s">
        <v>254</v>
      </c>
      <c r="C107" s="78" t="s">
        <v>46</v>
      </c>
      <c r="D107" s="79" t="s">
        <v>255</v>
      </c>
      <c r="E107" s="80" t="s">
        <v>245</v>
      </c>
      <c r="F107" s="81">
        <v>498</v>
      </c>
      <c r="G107" s="76"/>
    </row>
    <row r="108" spans="1:7" hidden="1" x14ac:dyDescent="0.25">
      <c r="A108" s="78" t="s">
        <v>242</v>
      </c>
      <c r="B108" s="78" t="s">
        <v>256</v>
      </c>
      <c r="C108" s="78" t="s">
        <v>46</v>
      </c>
      <c r="D108" s="79" t="s">
        <v>249</v>
      </c>
      <c r="E108" s="80" t="s">
        <v>245</v>
      </c>
      <c r="F108" s="81">
        <v>537</v>
      </c>
      <c r="G108" s="76"/>
    </row>
    <row r="109" spans="1:7" hidden="1" x14ac:dyDescent="0.25">
      <c r="A109" s="78" t="s">
        <v>242</v>
      </c>
      <c r="B109" s="78" t="s">
        <v>257</v>
      </c>
      <c r="C109" s="78" t="s">
        <v>46</v>
      </c>
      <c r="D109" s="79" t="s">
        <v>258</v>
      </c>
      <c r="E109" s="80" t="s">
        <v>245</v>
      </c>
      <c r="F109" s="81">
        <v>625</v>
      </c>
      <c r="G109" s="76"/>
    </row>
    <row r="110" spans="1:7" hidden="1" x14ac:dyDescent="0.25">
      <c r="A110" s="78" t="s">
        <v>242</v>
      </c>
      <c r="B110" s="78" t="s">
        <v>259</v>
      </c>
      <c r="C110" s="78" t="s">
        <v>46</v>
      </c>
      <c r="D110" s="79" t="s">
        <v>260</v>
      </c>
      <c r="E110" s="80" t="s">
        <v>245</v>
      </c>
      <c r="F110" s="81">
        <v>500</v>
      </c>
      <c r="G110" s="76"/>
    </row>
    <row r="111" spans="1:7" hidden="1" x14ac:dyDescent="0.25">
      <c r="A111" s="78" t="s">
        <v>261</v>
      </c>
      <c r="B111" s="78" t="s">
        <v>262</v>
      </c>
      <c r="C111" s="78" t="s">
        <v>46</v>
      </c>
      <c r="D111" s="79" t="s">
        <v>263</v>
      </c>
      <c r="E111" s="80" t="s">
        <v>264</v>
      </c>
      <c r="F111" s="81">
        <v>337</v>
      </c>
      <c r="G111" s="76"/>
    </row>
    <row r="112" spans="1:7" hidden="1" x14ac:dyDescent="0.25">
      <c r="A112" s="78" t="s">
        <v>261</v>
      </c>
      <c r="B112" s="78" t="s">
        <v>265</v>
      </c>
      <c r="C112" s="78" t="s">
        <v>148</v>
      </c>
      <c r="D112" s="79" t="s">
        <v>266</v>
      </c>
      <c r="E112" s="80" t="s">
        <v>264</v>
      </c>
      <c r="F112" s="81">
        <v>331</v>
      </c>
      <c r="G112" s="76"/>
    </row>
    <row r="113" spans="1:7" hidden="1" x14ac:dyDescent="0.25">
      <c r="A113" s="78" t="s">
        <v>261</v>
      </c>
      <c r="B113" s="78" t="s">
        <v>267</v>
      </c>
      <c r="C113" s="78" t="s">
        <v>63</v>
      </c>
      <c r="D113" s="79" t="s">
        <v>268</v>
      </c>
      <c r="E113" s="80" t="s">
        <v>264</v>
      </c>
      <c r="F113" s="81">
        <v>348</v>
      </c>
      <c r="G113" s="76"/>
    </row>
    <row r="114" spans="1:7" hidden="1" x14ac:dyDescent="0.25">
      <c r="A114" s="78" t="s">
        <v>269</v>
      </c>
      <c r="B114" s="78" t="s">
        <v>270</v>
      </c>
      <c r="C114" s="78" t="s">
        <v>46</v>
      </c>
      <c r="D114" s="79" t="s">
        <v>271</v>
      </c>
      <c r="E114" s="80" t="s">
        <v>272</v>
      </c>
      <c r="F114" s="81">
        <v>638</v>
      </c>
      <c r="G114" s="76"/>
    </row>
    <row r="115" spans="1:7" hidden="1" x14ac:dyDescent="0.25">
      <c r="A115" s="78" t="s">
        <v>269</v>
      </c>
      <c r="B115" s="78" t="s">
        <v>273</v>
      </c>
      <c r="C115" s="78" t="s">
        <v>46</v>
      </c>
      <c r="D115" s="79" t="s">
        <v>274</v>
      </c>
      <c r="E115" s="80" t="s">
        <v>272</v>
      </c>
      <c r="F115" s="81">
        <v>686</v>
      </c>
      <c r="G115" s="76"/>
    </row>
    <row r="116" spans="1:7" hidden="1" x14ac:dyDescent="0.25">
      <c r="A116" s="78" t="s">
        <v>269</v>
      </c>
      <c r="B116" s="78" t="s">
        <v>275</v>
      </c>
      <c r="C116" s="78" t="s">
        <v>46</v>
      </c>
      <c r="D116" s="79" t="s">
        <v>276</v>
      </c>
      <c r="E116" s="80" t="s">
        <v>272</v>
      </c>
      <c r="F116" s="81">
        <v>800</v>
      </c>
      <c r="G116" s="76"/>
    </row>
    <row r="117" spans="1:7" hidden="1" x14ac:dyDescent="0.25">
      <c r="A117" s="78" t="s">
        <v>269</v>
      </c>
      <c r="B117" s="78" t="s">
        <v>277</v>
      </c>
      <c r="C117" s="78" t="s">
        <v>46</v>
      </c>
      <c r="D117" s="79" t="s">
        <v>278</v>
      </c>
      <c r="E117" s="80" t="s">
        <v>272</v>
      </c>
      <c r="F117" s="81">
        <v>495</v>
      </c>
      <c r="G117" s="76"/>
    </row>
    <row r="118" spans="1:7" hidden="1" x14ac:dyDescent="0.25">
      <c r="A118" s="78" t="s">
        <v>269</v>
      </c>
      <c r="B118" s="78" t="s">
        <v>279</v>
      </c>
      <c r="C118" s="78" t="s">
        <v>46</v>
      </c>
      <c r="D118" s="79" t="s">
        <v>280</v>
      </c>
      <c r="E118" s="80" t="s">
        <v>272</v>
      </c>
      <c r="F118" s="81">
        <v>415</v>
      </c>
      <c r="G118" s="76"/>
    </row>
    <row r="119" spans="1:7" hidden="1" x14ac:dyDescent="0.25">
      <c r="A119" s="78" t="s">
        <v>269</v>
      </c>
      <c r="B119" s="78" t="s">
        <v>281</v>
      </c>
      <c r="C119" s="78" t="s">
        <v>46</v>
      </c>
      <c r="D119" s="79" t="s">
        <v>282</v>
      </c>
      <c r="E119" s="80" t="s">
        <v>272</v>
      </c>
      <c r="F119" s="81">
        <v>740</v>
      </c>
      <c r="G119" s="76"/>
    </row>
    <row r="120" spans="1:7" hidden="1" x14ac:dyDescent="0.25">
      <c r="A120" s="78" t="s">
        <v>269</v>
      </c>
      <c r="B120" s="78" t="s">
        <v>283</v>
      </c>
      <c r="C120" s="78" t="s">
        <v>46</v>
      </c>
      <c r="D120" s="79" t="s">
        <v>284</v>
      </c>
      <c r="E120" s="80" t="s">
        <v>272</v>
      </c>
      <c r="F120" s="81">
        <v>767</v>
      </c>
      <c r="G120" s="76"/>
    </row>
    <row r="121" spans="1:7" hidden="1" x14ac:dyDescent="0.25">
      <c r="A121" s="78" t="s">
        <v>269</v>
      </c>
      <c r="B121" s="78" t="s">
        <v>285</v>
      </c>
      <c r="C121" s="78" t="s">
        <v>63</v>
      </c>
      <c r="D121" s="79" t="s">
        <v>286</v>
      </c>
      <c r="E121" s="80" t="s">
        <v>272</v>
      </c>
      <c r="F121" s="81">
        <v>660</v>
      </c>
      <c r="G121" s="76"/>
    </row>
    <row r="122" spans="1:7" hidden="1" x14ac:dyDescent="0.25">
      <c r="A122" s="78" t="s">
        <v>269</v>
      </c>
      <c r="B122" s="78" t="s">
        <v>287</v>
      </c>
      <c r="C122" s="78" t="s">
        <v>46</v>
      </c>
      <c r="D122" s="79" t="s">
        <v>288</v>
      </c>
      <c r="E122" s="80" t="s">
        <v>272</v>
      </c>
      <c r="F122" s="81">
        <v>806</v>
      </c>
      <c r="G122" s="76"/>
    </row>
    <row r="123" spans="1:7" hidden="1" x14ac:dyDescent="0.25">
      <c r="A123" s="78" t="s">
        <v>269</v>
      </c>
      <c r="B123" s="78" t="s">
        <v>289</v>
      </c>
      <c r="C123" s="78" t="s">
        <v>46</v>
      </c>
      <c r="D123" s="79" t="s">
        <v>290</v>
      </c>
      <c r="E123" s="80" t="s">
        <v>272</v>
      </c>
      <c r="F123" s="81">
        <v>644</v>
      </c>
      <c r="G123" s="76"/>
    </row>
    <row r="124" spans="1:7" hidden="1" x14ac:dyDescent="0.25">
      <c r="A124" s="78" t="s">
        <v>269</v>
      </c>
      <c r="B124" s="78" t="s">
        <v>291</v>
      </c>
      <c r="C124" s="78" t="s">
        <v>46</v>
      </c>
      <c r="D124" s="79" t="s">
        <v>282</v>
      </c>
      <c r="E124" s="80" t="s">
        <v>272</v>
      </c>
      <c r="F124" s="81">
        <v>739</v>
      </c>
      <c r="G124" s="76"/>
    </row>
    <row r="125" spans="1:7" hidden="1" x14ac:dyDescent="0.25">
      <c r="A125" s="78" t="s">
        <v>269</v>
      </c>
      <c r="B125" s="78" t="s">
        <v>292</v>
      </c>
      <c r="C125" s="78" t="s">
        <v>46</v>
      </c>
      <c r="D125" s="79" t="s">
        <v>293</v>
      </c>
      <c r="E125" s="80" t="s">
        <v>272</v>
      </c>
      <c r="F125" s="81">
        <v>719</v>
      </c>
      <c r="G125" s="76"/>
    </row>
    <row r="126" spans="1:7" hidden="1" x14ac:dyDescent="0.25">
      <c r="A126" s="78" t="s">
        <v>269</v>
      </c>
      <c r="B126" s="78" t="s">
        <v>294</v>
      </c>
      <c r="C126" s="78" t="s">
        <v>46</v>
      </c>
      <c r="D126" s="79" t="s">
        <v>295</v>
      </c>
      <c r="E126" s="80" t="s">
        <v>272</v>
      </c>
      <c r="F126" s="81">
        <v>403</v>
      </c>
      <c r="G126" s="76"/>
    </row>
    <row r="127" spans="1:7" hidden="1" x14ac:dyDescent="0.25">
      <c r="A127" s="78" t="s">
        <v>269</v>
      </c>
      <c r="B127" s="78" t="s">
        <v>296</v>
      </c>
      <c r="C127" s="78" t="s">
        <v>46</v>
      </c>
      <c r="D127" s="79" t="s">
        <v>297</v>
      </c>
      <c r="E127" s="80" t="s">
        <v>272</v>
      </c>
      <c r="F127" s="81">
        <v>519</v>
      </c>
      <c r="G127" s="76"/>
    </row>
    <row r="128" spans="1:7" hidden="1" x14ac:dyDescent="0.25">
      <c r="A128" s="78" t="s">
        <v>269</v>
      </c>
      <c r="B128" s="78" t="s">
        <v>298</v>
      </c>
      <c r="C128" s="78" t="s">
        <v>63</v>
      </c>
      <c r="D128" s="79" t="s">
        <v>299</v>
      </c>
      <c r="E128" s="80" t="s">
        <v>272</v>
      </c>
      <c r="F128" s="81">
        <v>518</v>
      </c>
      <c r="G128" s="76"/>
    </row>
    <row r="129" spans="1:7" hidden="1" x14ac:dyDescent="0.25">
      <c r="A129" s="78" t="s">
        <v>269</v>
      </c>
      <c r="B129" s="78" t="s">
        <v>300</v>
      </c>
      <c r="C129" s="78" t="s">
        <v>46</v>
      </c>
      <c r="D129" s="79" t="s">
        <v>301</v>
      </c>
      <c r="E129" s="80" t="s">
        <v>272</v>
      </c>
      <c r="F129" s="81">
        <v>706</v>
      </c>
      <c r="G129" s="76"/>
    </row>
    <row r="130" spans="1:7" hidden="1" x14ac:dyDescent="0.25">
      <c r="A130" s="78" t="s">
        <v>269</v>
      </c>
      <c r="B130" s="78" t="s">
        <v>302</v>
      </c>
      <c r="C130" s="78" t="s">
        <v>46</v>
      </c>
      <c r="D130" s="79" t="s">
        <v>303</v>
      </c>
      <c r="E130" s="80" t="s">
        <v>272</v>
      </c>
      <c r="F130" s="81">
        <v>740</v>
      </c>
      <c r="G130" s="76"/>
    </row>
    <row r="131" spans="1:7" hidden="1" x14ac:dyDescent="0.25">
      <c r="A131" s="78" t="s">
        <v>269</v>
      </c>
      <c r="B131" s="78" t="s">
        <v>304</v>
      </c>
      <c r="C131" s="78" t="s">
        <v>46</v>
      </c>
      <c r="D131" s="79" t="s">
        <v>47</v>
      </c>
      <c r="E131" s="80" t="s">
        <v>272</v>
      </c>
      <c r="F131" s="81">
        <v>631</v>
      </c>
      <c r="G131" s="76"/>
    </row>
    <row r="132" spans="1:7" hidden="1" x14ac:dyDescent="0.25">
      <c r="A132" s="78" t="s">
        <v>269</v>
      </c>
      <c r="B132" s="78" t="s">
        <v>305</v>
      </c>
      <c r="C132" s="78" t="s">
        <v>46</v>
      </c>
      <c r="D132" s="79" t="s">
        <v>306</v>
      </c>
      <c r="E132" s="80" t="s">
        <v>272</v>
      </c>
      <c r="F132" s="81">
        <v>648</v>
      </c>
      <c r="G132" s="76"/>
    </row>
    <row r="133" spans="1:7" hidden="1" x14ac:dyDescent="0.25">
      <c r="A133" s="78" t="s">
        <v>269</v>
      </c>
      <c r="B133" s="78" t="s">
        <v>307</v>
      </c>
      <c r="C133" s="78" t="s">
        <v>46</v>
      </c>
      <c r="D133" s="79" t="s">
        <v>308</v>
      </c>
      <c r="E133" s="80" t="s">
        <v>272</v>
      </c>
      <c r="F133" s="81">
        <v>591</v>
      </c>
      <c r="G133" s="76"/>
    </row>
    <row r="134" spans="1:7" hidden="1" x14ac:dyDescent="0.25">
      <c r="A134" s="78" t="s">
        <v>269</v>
      </c>
      <c r="B134" s="78" t="s">
        <v>309</v>
      </c>
      <c r="C134" s="78" t="s">
        <v>177</v>
      </c>
      <c r="D134" s="79" t="s">
        <v>310</v>
      </c>
      <c r="E134" s="80" t="s">
        <v>272</v>
      </c>
      <c r="F134" s="81">
        <v>474</v>
      </c>
      <c r="G134" s="76"/>
    </row>
    <row r="135" spans="1:7" hidden="1" x14ac:dyDescent="0.25">
      <c r="A135" s="78" t="s">
        <v>269</v>
      </c>
      <c r="B135" s="78" t="s">
        <v>311</v>
      </c>
      <c r="C135" s="78" t="s">
        <v>46</v>
      </c>
      <c r="D135" s="79" t="s">
        <v>312</v>
      </c>
      <c r="E135" s="80" t="s">
        <v>272</v>
      </c>
      <c r="F135" s="81">
        <v>423</v>
      </c>
      <c r="G135" s="76"/>
    </row>
    <row r="136" spans="1:7" hidden="1" x14ac:dyDescent="0.25">
      <c r="A136" s="78" t="s">
        <v>269</v>
      </c>
      <c r="B136" s="78" t="s">
        <v>313</v>
      </c>
      <c r="C136" s="78" t="s">
        <v>46</v>
      </c>
      <c r="D136" s="79" t="s">
        <v>314</v>
      </c>
      <c r="E136" s="80" t="s">
        <v>272</v>
      </c>
      <c r="F136" s="81">
        <v>640</v>
      </c>
      <c r="G136" s="76"/>
    </row>
    <row r="137" spans="1:7" hidden="1" x14ac:dyDescent="0.25">
      <c r="A137" s="78" t="s">
        <v>269</v>
      </c>
      <c r="B137" s="78" t="s">
        <v>315</v>
      </c>
      <c r="C137" s="78" t="s">
        <v>148</v>
      </c>
      <c r="D137" s="79" t="s">
        <v>316</v>
      </c>
      <c r="E137" s="80" t="s">
        <v>272</v>
      </c>
      <c r="F137" s="81">
        <v>655</v>
      </c>
      <c r="G137" s="76"/>
    </row>
    <row r="138" spans="1:7" hidden="1" x14ac:dyDescent="0.25">
      <c r="A138" s="78" t="s">
        <v>269</v>
      </c>
      <c r="B138" s="78" t="s">
        <v>317</v>
      </c>
      <c r="C138" s="78" t="s">
        <v>46</v>
      </c>
      <c r="D138" s="79" t="s">
        <v>318</v>
      </c>
      <c r="E138" s="80" t="s">
        <v>272</v>
      </c>
      <c r="F138" s="81">
        <v>453</v>
      </c>
      <c r="G138" s="76"/>
    </row>
    <row r="139" spans="1:7" hidden="1" x14ac:dyDescent="0.25">
      <c r="A139" s="78" t="s">
        <v>269</v>
      </c>
      <c r="B139" s="78" t="s">
        <v>319</v>
      </c>
      <c r="C139" s="78" t="s">
        <v>46</v>
      </c>
      <c r="D139" s="79" t="s">
        <v>301</v>
      </c>
      <c r="E139" s="80" t="s">
        <v>272</v>
      </c>
      <c r="F139" s="81">
        <v>706</v>
      </c>
      <c r="G139" s="76"/>
    </row>
    <row r="140" spans="1:7" hidden="1" x14ac:dyDescent="0.25">
      <c r="A140" s="78" t="s">
        <v>269</v>
      </c>
      <c r="B140" s="78" t="s">
        <v>320</v>
      </c>
      <c r="C140" s="78" t="s">
        <v>154</v>
      </c>
      <c r="D140" s="79" t="s">
        <v>290</v>
      </c>
      <c r="E140" s="80" t="s">
        <v>272</v>
      </c>
      <c r="F140" s="81">
        <v>644</v>
      </c>
      <c r="G140" s="76"/>
    </row>
    <row r="141" spans="1:7" hidden="1" x14ac:dyDescent="0.25">
      <c r="A141" s="78" t="s">
        <v>269</v>
      </c>
      <c r="B141" s="78" t="s">
        <v>321</v>
      </c>
      <c r="C141" s="78" t="s">
        <v>148</v>
      </c>
      <c r="D141" s="79" t="s">
        <v>322</v>
      </c>
      <c r="E141" s="80" t="s">
        <v>272</v>
      </c>
      <c r="F141" s="81">
        <v>403</v>
      </c>
      <c r="G141" s="76"/>
    </row>
    <row r="1048478" spans="6:6" x14ac:dyDescent="0.25">
      <c r="F1048478" s="82"/>
    </row>
    <row r="1048479" spans="6:6" x14ac:dyDescent="0.25">
      <c r="F1048479" s="84"/>
    </row>
    <row r="1048480" spans="6:6" x14ac:dyDescent="0.25">
      <c r="F1048480" s="85"/>
    </row>
    <row r="1048481" spans="6:6" x14ac:dyDescent="0.25">
      <c r="F1048481" s="85"/>
    </row>
    <row r="1048482" spans="6:6" x14ac:dyDescent="0.25">
      <c r="F1048482" s="85"/>
    </row>
    <row r="1048483" spans="6:6" x14ac:dyDescent="0.25">
      <c r="F1048483" s="84"/>
    </row>
    <row r="1048484" spans="6:6" x14ac:dyDescent="0.25">
      <c r="F1048484" s="85"/>
    </row>
    <row r="1048485" spans="6:6" x14ac:dyDescent="0.25">
      <c r="F1048485" s="85"/>
    </row>
    <row r="1048486" spans="6:6" x14ac:dyDescent="0.25">
      <c r="F1048486" s="85"/>
    </row>
    <row r="1048487" spans="6:6" x14ac:dyDescent="0.25">
      <c r="F1048487" s="85"/>
    </row>
    <row r="1048488" spans="6:6" x14ac:dyDescent="0.25">
      <c r="F1048488" s="85"/>
    </row>
    <row r="1048489" spans="6:6" x14ac:dyDescent="0.25">
      <c r="F1048489" s="85"/>
    </row>
    <row r="1048490" spans="6:6" x14ac:dyDescent="0.25">
      <c r="F1048490" s="85"/>
    </row>
    <row r="1048491" spans="6:6" x14ac:dyDescent="0.25">
      <c r="F1048491" s="85"/>
    </row>
    <row r="1048492" spans="6:6" x14ac:dyDescent="0.25">
      <c r="F1048492" s="85"/>
    </row>
    <row r="1048493" spans="6:6" x14ac:dyDescent="0.25">
      <c r="F1048493" s="85"/>
    </row>
    <row r="1048494" spans="6:6" x14ac:dyDescent="0.25">
      <c r="F1048494" s="85"/>
    </row>
    <row r="1048495" spans="6:6" x14ac:dyDescent="0.25">
      <c r="F1048495" s="85"/>
    </row>
  </sheetData>
  <autoFilter ref="A1:G141" xr:uid="{00000000-0009-0000-0000-000008000000}">
    <filterColumn colId="0">
      <filters>
        <filter val="Colorado"/>
      </filters>
    </filterColumn>
    <filterColumn colId="2">
      <filters>
        <filter val="Scout-owned"/>
      </filters>
    </filterColumn>
  </autoFilter>
  <pageMargins left="0.7" right="0.7" top="0.75" bottom="0.75" header="0.3" footer="0.3"/>
  <pageSetup scale="95" fitToHeight="6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18</vt:i4>
      </vt:variant>
    </vt:vector>
  </HeadingPairs>
  <TitlesOfParts>
    <vt:vector size="39" baseType="lpstr">
      <vt:lpstr>2019-20 Calendar</vt:lpstr>
      <vt:lpstr>Recap</vt:lpstr>
      <vt:lpstr>Group Sites</vt:lpstr>
      <vt:lpstr>Planning Calendar</vt:lpstr>
      <vt:lpstr>CUSD</vt:lpstr>
      <vt:lpstr>GUSD</vt:lpstr>
      <vt:lpstr>MUSD</vt:lpstr>
      <vt:lpstr>Holidays</vt:lpstr>
      <vt:lpstr>ScoutCampsbyState</vt:lpstr>
      <vt:lpstr>Aug</vt:lpstr>
      <vt:lpstr>Sep</vt:lpstr>
      <vt:lpstr>Oct</vt:lpstr>
      <vt:lpstr>Nov</vt:lpstr>
      <vt:lpstr>Dec</vt:lpstr>
      <vt:lpstr>Jan</vt:lpstr>
      <vt:lpstr>Feb</vt:lpstr>
      <vt:lpstr>Mar</vt:lpstr>
      <vt:lpstr>Apr</vt:lpstr>
      <vt:lpstr>May</vt:lpstr>
      <vt:lpstr>Jun</vt:lpstr>
      <vt:lpstr>Campsites</vt:lpstr>
      <vt:lpstr>'2019-20 Calendar'!Print_Area</vt:lpstr>
      <vt:lpstr>Apr!Print_Area</vt:lpstr>
      <vt:lpstr>Aug!Print_Area</vt:lpstr>
      <vt:lpstr>CUSD!Print_Area</vt:lpstr>
      <vt:lpstr>Dec!Print_Area</vt:lpstr>
      <vt:lpstr>Feb!Print_Area</vt:lpstr>
      <vt:lpstr>GUSD!Print_Area</vt:lpstr>
      <vt:lpstr>Jan!Print_Area</vt:lpstr>
      <vt:lpstr>Jun!Print_Area</vt:lpstr>
      <vt:lpstr>Mar!Print_Area</vt:lpstr>
      <vt:lpstr>May!Print_Area</vt:lpstr>
      <vt:lpstr>MUSD!Print_Area</vt:lpstr>
      <vt:lpstr>Nov!Print_Area</vt:lpstr>
      <vt:lpstr>Oct!Print_Area</vt:lpstr>
      <vt:lpstr>'Planning Calendar'!Print_Area</vt:lpstr>
      <vt:lpstr>ScoutCampsbyState!Print_Area</vt:lpstr>
      <vt:lpstr>Sep!Print_Area</vt:lpstr>
      <vt:lpstr>ScoutCampsbyState!Print_Titles</vt:lpstr>
    </vt:vector>
  </TitlesOfParts>
  <Company>ConAgra Foods,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Hancock, Terry (Consumer Foods)</dc:creator>
  <cp:lastModifiedBy>Hancock, Terry (Consumer Foods)</cp:lastModifiedBy>
  <cp:lastPrinted>2019-06-04T00:45:51Z</cp:lastPrinted>
  <dcterms:created xsi:type="dcterms:W3CDTF">2017-05-02T17:10:46Z</dcterms:created>
  <dcterms:modified xsi:type="dcterms:W3CDTF">2019-08-06T03:10:38Z</dcterms:modified>
</cp:coreProperties>
</file>